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 tabRatio="601"/>
  </bookViews>
  <sheets>
    <sheet name="МЕНЮ 7-11 лет" sheetId="1" r:id="rId1"/>
    <sheet name="меню 12-18 лет" sheetId="6" r:id="rId2"/>
    <sheet name="свод" sheetId="4" r:id="rId3"/>
  </sheets>
  <definedNames>
    <definedName name="_xlnm._FilterDatabase" localSheetId="0" hidden="1">'МЕНЮ 7-11 лет'!$A$8:$V$8</definedName>
  </definedNames>
  <calcPr calcId="162913"/>
</workbook>
</file>

<file path=xl/calcChain.xml><?xml version="1.0" encoding="utf-8"?>
<calcChain xmlns="http://schemas.openxmlformats.org/spreadsheetml/2006/main">
  <c r="D134" i="1" l="1"/>
  <c r="D80" i="6" l="1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D22" i="6"/>
  <c r="D36" i="6"/>
  <c r="D44" i="6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D135" i="6" l="1"/>
  <c r="S224" i="6" l="1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S216" i="6"/>
  <c r="S225" i="6" s="1"/>
  <c r="R216" i="6"/>
  <c r="R225" i="6" s="1"/>
  <c r="R226" i="6" s="1"/>
  <c r="Q216" i="6"/>
  <c r="Q225" i="6" s="1"/>
  <c r="P216" i="6"/>
  <c r="P225" i="6" s="1"/>
  <c r="P226" i="6" s="1"/>
  <c r="O216" i="6"/>
  <c r="O225" i="6" s="1"/>
  <c r="N216" i="6"/>
  <c r="N225" i="6" s="1"/>
  <c r="N226" i="6" s="1"/>
  <c r="M216" i="6"/>
  <c r="M225" i="6" s="1"/>
  <c r="L216" i="6"/>
  <c r="L225" i="6" s="1"/>
  <c r="L226" i="6" s="1"/>
  <c r="K216" i="6"/>
  <c r="K225" i="6" s="1"/>
  <c r="J216" i="6"/>
  <c r="J225" i="6" s="1"/>
  <c r="J226" i="6" s="1"/>
  <c r="I216" i="6"/>
  <c r="I225" i="6" s="1"/>
  <c r="H216" i="6"/>
  <c r="G216" i="6"/>
  <c r="G225" i="6" s="1"/>
  <c r="F216" i="6"/>
  <c r="F225" i="6" s="1"/>
  <c r="F226" i="6" s="1"/>
  <c r="E216" i="6"/>
  <c r="E225" i="6" s="1"/>
  <c r="D216" i="6"/>
  <c r="D225" i="6" s="1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S193" i="6"/>
  <c r="S202" i="6" s="1"/>
  <c r="S203" i="6" s="1"/>
  <c r="R193" i="6"/>
  <c r="R202" i="6" s="1"/>
  <c r="Q193" i="6"/>
  <c r="Q202" i="6" s="1"/>
  <c r="Q203" i="6" s="1"/>
  <c r="P193" i="6"/>
  <c r="P202" i="6" s="1"/>
  <c r="O193" i="6"/>
  <c r="O202" i="6" s="1"/>
  <c r="O203" i="6" s="1"/>
  <c r="N193" i="6"/>
  <c r="N202" i="6" s="1"/>
  <c r="M193" i="6"/>
  <c r="M202" i="6" s="1"/>
  <c r="M203" i="6" s="1"/>
  <c r="L193" i="6"/>
  <c r="L202" i="6" s="1"/>
  <c r="K193" i="6"/>
  <c r="K202" i="6" s="1"/>
  <c r="K203" i="6" s="1"/>
  <c r="J193" i="6"/>
  <c r="J202" i="6" s="1"/>
  <c r="I193" i="6"/>
  <c r="I202" i="6" s="1"/>
  <c r="I203" i="6" s="1"/>
  <c r="H193" i="6"/>
  <c r="H202" i="6" s="1"/>
  <c r="G193" i="6"/>
  <c r="G202" i="6" s="1"/>
  <c r="G203" i="6" s="1"/>
  <c r="F193" i="6"/>
  <c r="F202" i="6" s="1"/>
  <c r="E193" i="6"/>
  <c r="D193" i="6"/>
  <c r="D202" i="6" s="1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S171" i="6"/>
  <c r="S180" i="6" s="1"/>
  <c r="R171" i="6"/>
  <c r="R180" i="6" s="1"/>
  <c r="R181" i="6" s="1"/>
  <c r="Q171" i="6"/>
  <c r="Q180" i="6" s="1"/>
  <c r="P171" i="6"/>
  <c r="P180" i="6" s="1"/>
  <c r="P181" i="6" s="1"/>
  <c r="O171" i="6"/>
  <c r="O180" i="6" s="1"/>
  <c r="N171" i="6"/>
  <c r="N180" i="6" s="1"/>
  <c r="N181" i="6" s="1"/>
  <c r="M171" i="6"/>
  <c r="M180" i="6" s="1"/>
  <c r="M181" i="6" s="1"/>
  <c r="L171" i="6"/>
  <c r="L180" i="6" s="1"/>
  <c r="L181" i="6" s="1"/>
  <c r="K171" i="6"/>
  <c r="K180" i="6" s="1"/>
  <c r="J171" i="6"/>
  <c r="J180" i="6" s="1"/>
  <c r="J181" i="6" s="1"/>
  <c r="I171" i="6"/>
  <c r="I180" i="6" s="1"/>
  <c r="H171" i="6"/>
  <c r="H180" i="6" s="1"/>
  <c r="H181" i="6" s="1"/>
  <c r="G171" i="6"/>
  <c r="G180" i="6" s="1"/>
  <c r="F171" i="6"/>
  <c r="F180" i="6" s="1"/>
  <c r="F181" i="6" s="1"/>
  <c r="E171" i="6"/>
  <c r="E180" i="6" s="1"/>
  <c r="D171" i="6"/>
  <c r="D180" i="6" s="1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S149" i="6"/>
  <c r="S158" i="6" s="1"/>
  <c r="S159" i="6" s="1"/>
  <c r="R149" i="6"/>
  <c r="R158" i="6" s="1"/>
  <c r="Q149" i="6"/>
  <c r="Q158" i="6" s="1"/>
  <c r="Q159" i="6" s="1"/>
  <c r="P149" i="6"/>
  <c r="P158" i="6" s="1"/>
  <c r="O149" i="6"/>
  <c r="O158" i="6" s="1"/>
  <c r="O159" i="6" s="1"/>
  <c r="N149" i="6"/>
  <c r="N158" i="6" s="1"/>
  <c r="M149" i="6"/>
  <c r="M158" i="6" s="1"/>
  <c r="M159" i="6" s="1"/>
  <c r="L149" i="6"/>
  <c r="L158" i="6" s="1"/>
  <c r="L159" i="6" s="1"/>
  <c r="K149" i="6"/>
  <c r="K158" i="6" s="1"/>
  <c r="K159" i="6" s="1"/>
  <c r="J149" i="6"/>
  <c r="J158" i="6" s="1"/>
  <c r="I149" i="6"/>
  <c r="I158" i="6" s="1"/>
  <c r="I159" i="6" s="1"/>
  <c r="H149" i="6"/>
  <c r="H158" i="6" s="1"/>
  <c r="G149" i="6"/>
  <c r="G158" i="6" s="1"/>
  <c r="G159" i="6" s="1"/>
  <c r="F149" i="6"/>
  <c r="F158" i="6" s="1"/>
  <c r="E149" i="6"/>
  <c r="E158" i="6" s="1"/>
  <c r="E159" i="6" s="1"/>
  <c r="D149" i="6"/>
  <c r="D158" i="6" s="1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D136" i="6" s="1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S103" i="6"/>
  <c r="S112" i="6" s="1"/>
  <c r="S113" i="6" s="1"/>
  <c r="R103" i="6"/>
  <c r="R112" i="6" s="1"/>
  <c r="R113" i="6" s="1"/>
  <c r="Q103" i="6"/>
  <c r="Q112" i="6" s="1"/>
  <c r="P103" i="6"/>
  <c r="P112" i="6" s="1"/>
  <c r="P113" i="6" s="1"/>
  <c r="O103" i="6"/>
  <c r="O112" i="6" s="1"/>
  <c r="N103" i="6"/>
  <c r="N112" i="6" s="1"/>
  <c r="N113" i="6" s="1"/>
  <c r="M103" i="6"/>
  <c r="M112" i="6" s="1"/>
  <c r="L103" i="6"/>
  <c r="L112" i="6" s="1"/>
  <c r="L113" i="6" s="1"/>
  <c r="K103" i="6"/>
  <c r="K112" i="6" s="1"/>
  <c r="K113" i="6" s="1"/>
  <c r="J103" i="6"/>
  <c r="J112" i="6" s="1"/>
  <c r="J113" i="6" s="1"/>
  <c r="I103" i="6"/>
  <c r="I112" i="6" s="1"/>
  <c r="H103" i="6"/>
  <c r="H112" i="6" s="1"/>
  <c r="H113" i="6" s="1"/>
  <c r="G103" i="6"/>
  <c r="F103" i="6"/>
  <c r="F112" i="6" s="1"/>
  <c r="F113" i="6" s="1"/>
  <c r="E103" i="6"/>
  <c r="E112" i="6" s="1"/>
  <c r="D103" i="6"/>
  <c r="D112" i="6" s="1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E89" i="6" s="1"/>
  <c r="E90" i="6" s="1"/>
  <c r="D88" i="6"/>
  <c r="S89" i="6"/>
  <c r="S90" i="6" s="1"/>
  <c r="R89" i="6"/>
  <c r="R90" i="6" s="1"/>
  <c r="Q89" i="6"/>
  <c r="Q90" i="6" s="1"/>
  <c r="P89" i="6"/>
  <c r="O89" i="6"/>
  <c r="O90" i="6" s="1"/>
  <c r="N89" i="6"/>
  <c r="M89" i="6"/>
  <c r="M90" i="6" s="1"/>
  <c r="L89" i="6"/>
  <c r="K89" i="6"/>
  <c r="K90" i="6" s="1"/>
  <c r="J89" i="6"/>
  <c r="J90" i="6" s="1"/>
  <c r="I89" i="6"/>
  <c r="I90" i="6" s="1"/>
  <c r="H89" i="6"/>
  <c r="G89" i="6"/>
  <c r="G90" i="6" s="1"/>
  <c r="F89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S58" i="6"/>
  <c r="S67" i="6" s="1"/>
  <c r="S68" i="6" s="1"/>
  <c r="R58" i="6"/>
  <c r="R67" i="6" s="1"/>
  <c r="R68" i="6" s="1"/>
  <c r="Q58" i="6"/>
  <c r="Q67" i="6" s="1"/>
  <c r="Q68" i="6" s="1"/>
  <c r="P58" i="6"/>
  <c r="P67" i="6" s="1"/>
  <c r="P68" i="6" s="1"/>
  <c r="O58" i="6"/>
  <c r="O67" i="6" s="1"/>
  <c r="O68" i="6" s="1"/>
  <c r="N58" i="6"/>
  <c r="N67" i="6" s="1"/>
  <c r="M58" i="6"/>
  <c r="M67" i="6" s="1"/>
  <c r="M68" i="6" s="1"/>
  <c r="L58" i="6"/>
  <c r="L67" i="6" s="1"/>
  <c r="K58" i="6"/>
  <c r="K67" i="6" s="1"/>
  <c r="K68" i="6" s="1"/>
  <c r="J58" i="6"/>
  <c r="J67" i="6" s="1"/>
  <c r="J68" i="6" s="1"/>
  <c r="I58" i="6"/>
  <c r="I67" i="6" s="1"/>
  <c r="I68" i="6" s="1"/>
  <c r="H58" i="6"/>
  <c r="H67" i="6" s="1"/>
  <c r="G58" i="6"/>
  <c r="G67" i="6" s="1"/>
  <c r="G68" i="6" s="1"/>
  <c r="F58" i="6"/>
  <c r="F67" i="6" s="1"/>
  <c r="F68" i="6" s="1"/>
  <c r="E58" i="6"/>
  <c r="E67" i="6" s="1"/>
  <c r="E68" i="6" s="1"/>
  <c r="D58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45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S14" i="6"/>
  <c r="S23" i="6" s="1"/>
  <c r="S24" i="6" s="1"/>
  <c r="R14" i="6"/>
  <c r="Q14" i="6"/>
  <c r="P14" i="6"/>
  <c r="O14" i="6"/>
  <c r="O23" i="6" s="1"/>
  <c r="O24" i="6" s="1"/>
  <c r="N14" i="6"/>
  <c r="M14" i="6"/>
  <c r="L14" i="6"/>
  <c r="K14" i="6"/>
  <c r="K23" i="6" s="1"/>
  <c r="K24" i="6" s="1"/>
  <c r="J14" i="6"/>
  <c r="I14" i="6"/>
  <c r="H14" i="6"/>
  <c r="G14" i="6"/>
  <c r="G23" i="6" s="1"/>
  <c r="G24" i="6" s="1"/>
  <c r="F14" i="6"/>
  <c r="E14" i="6"/>
  <c r="D14" i="6"/>
  <c r="D23" i="6" s="1"/>
  <c r="G136" i="6" l="1"/>
  <c r="K136" i="6"/>
  <c r="K137" i="6" s="1"/>
  <c r="O136" i="6"/>
  <c r="S136" i="6"/>
  <c r="S137" i="6" s="1"/>
  <c r="H136" i="6"/>
  <c r="H137" i="6" s="1"/>
  <c r="L136" i="6"/>
  <c r="L137" i="6" s="1"/>
  <c r="P136" i="6"/>
  <c r="P137" i="6" s="1"/>
  <c r="E136" i="6"/>
  <c r="E137" i="6" s="1"/>
  <c r="I136" i="6"/>
  <c r="M136" i="6"/>
  <c r="L243" i="6" s="1"/>
  <c r="Q136" i="6"/>
  <c r="P243" i="6" s="1"/>
  <c r="H23" i="6"/>
  <c r="H24" i="6" s="1"/>
  <c r="L23" i="6"/>
  <c r="L24" i="6" s="1"/>
  <c r="P23" i="6"/>
  <c r="P24" i="6" s="1"/>
  <c r="H225" i="6"/>
  <c r="H226" i="6" s="1"/>
  <c r="G112" i="6"/>
  <c r="G113" i="6" s="1"/>
  <c r="I23" i="6"/>
  <c r="I24" i="6" s="1"/>
  <c r="M23" i="6"/>
  <c r="M24" i="6" s="1"/>
  <c r="Q23" i="6"/>
  <c r="Q24" i="6" s="1"/>
  <c r="E23" i="6"/>
  <c r="E24" i="6" s="1"/>
  <c r="J136" i="6"/>
  <c r="J137" i="6" s="1"/>
  <c r="F23" i="6"/>
  <c r="F24" i="6" s="1"/>
  <c r="J23" i="6"/>
  <c r="J24" i="6" s="1"/>
  <c r="N23" i="6"/>
  <c r="N24" i="6" s="1"/>
  <c r="R23" i="6"/>
  <c r="R24" i="6" s="1"/>
  <c r="R136" i="6"/>
  <c r="R137" i="6" s="1"/>
  <c r="G237" i="6"/>
  <c r="H68" i="6"/>
  <c r="K237" i="6"/>
  <c r="L68" i="6"/>
  <c r="M237" i="6"/>
  <c r="N68" i="6"/>
  <c r="E202" i="6"/>
  <c r="E203" i="6" s="1"/>
  <c r="D247" i="6"/>
  <c r="E226" i="6"/>
  <c r="F247" i="6"/>
  <c r="G226" i="6"/>
  <c r="H247" i="6"/>
  <c r="I226" i="6"/>
  <c r="J247" i="6"/>
  <c r="K226" i="6"/>
  <c r="L247" i="6"/>
  <c r="M226" i="6"/>
  <c r="N247" i="6"/>
  <c r="O226" i="6"/>
  <c r="P247" i="6"/>
  <c r="Q226" i="6"/>
  <c r="R247" i="6"/>
  <c r="S226" i="6"/>
  <c r="E246" i="6"/>
  <c r="F203" i="6"/>
  <c r="G246" i="6"/>
  <c r="H203" i="6"/>
  <c r="I246" i="6"/>
  <c r="J203" i="6"/>
  <c r="K246" i="6"/>
  <c r="L203" i="6"/>
  <c r="M246" i="6"/>
  <c r="N203" i="6"/>
  <c r="O246" i="6"/>
  <c r="P203" i="6"/>
  <c r="Q246" i="6"/>
  <c r="R203" i="6"/>
  <c r="R245" i="6"/>
  <c r="S181" i="6"/>
  <c r="P245" i="6"/>
  <c r="Q181" i="6"/>
  <c r="N245" i="6"/>
  <c r="O181" i="6"/>
  <c r="L245" i="6"/>
  <c r="J245" i="6"/>
  <c r="K181" i="6"/>
  <c r="H245" i="6"/>
  <c r="I181" i="6"/>
  <c r="F245" i="6"/>
  <c r="G181" i="6"/>
  <c r="D245" i="6"/>
  <c r="E181" i="6"/>
  <c r="Q244" i="6"/>
  <c r="R159" i="6"/>
  <c r="O244" i="6"/>
  <c r="P159" i="6"/>
  <c r="M244" i="6"/>
  <c r="N159" i="6"/>
  <c r="K244" i="6"/>
  <c r="I244" i="6"/>
  <c r="J159" i="6"/>
  <c r="G244" i="6"/>
  <c r="H159" i="6"/>
  <c r="E244" i="6"/>
  <c r="F159" i="6"/>
  <c r="F136" i="6"/>
  <c r="F137" i="6" s="1"/>
  <c r="N136" i="6"/>
  <c r="N137" i="6" s="1"/>
  <c r="D243" i="6"/>
  <c r="F243" i="6"/>
  <c r="G137" i="6"/>
  <c r="H243" i="6"/>
  <c r="I137" i="6"/>
  <c r="N243" i="6"/>
  <c r="O137" i="6"/>
  <c r="R243" i="6"/>
  <c r="J243" i="6"/>
  <c r="J239" i="6"/>
  <c r="D239" i="6"/>
  <c r="E113" i="6"/>
  <c r="F239" i="6"/>
  <c r="H239" i="6"/>
  <c r="I113" i="6"/>
  <c r="L239" i="6"/>
  <c r="M113" i="6"/>
  <c r="N239" i="6"/>
  <c r="O113" i="6"/>
  <c r="P239" i="6"/>
  <c r="Q113" i="6"/>
  <c r="R239" i="6"/>
  <c r="E238" i="6"/>
  <c r="F90" i="6"/>
  <c r="G238" i="6"/>
  <c r="H90" i="6"/>
  <c r="K238" i="6"/>
  <c r="L90" i="6"/>
  <c r="M238" i="6"/>
  <c r="N90" i="6"/>
  <c r="O238" i="6"/>
  <c r="P90" i="6"/>
  <c r="Q238" i="6"/>
  <c r="D89" i="6"/>
  <c r="I238" i="6"/>
  <c r="E45" i="6"/>
  <c r="G45" i="6"/>
  <c r="G46" i="6" s="1"/>
  <c r="I45" i="6"/>
  <c r="I46" i="6" s="1"/>
  <c r="K45" i="6"/>
  <c r="K46" i="6" s="1"/>
  <c r="M45" i="6"/>
  <c r="O45" i="6"/>
  <c r="O46" i="6" s="1"/>
  <c r="Q45" i="6"/>
  <c r="Q46" i="6" s="1"/>
  <c r="S45" i="6"/>
  <c r="S46" i="6" s="1"/>
  <c r="F45" i="6"/>
  <c r="H45" i="6"/>
  <c r="H46" i="6" s="1"/>
  <c r="J45" i="6"/>
  <c r="J46" i="6" s="1"/>
  <c r="L45" i="6"/>
  <c r="L46" i="6" s="1"/>
  <c r="N45" i="6"/>
  <c r="N46" i="6" s="1"/>
  <c r="P45" i="6"/>
  <c r="P46" i="6" s="1"/>
  <c r="R45" i="6"/>
  <c r="G235" i="6"/>
  <c r="K235" i="6"/>
  <c r="O235" i="6"/>
  <c r="Q235" i="6"/>
  <c r="D238" i="6"/>
  <c r="F238" i="6"/>
  <c r="H238" i="6"/>
  <c r="J238" i="6"/>
  <c r="L238" i="6"/>
  <c r="N238" i="6"/>
  <c r="P238" i="6"/>
  <c r="R238" i="6"/>
  <c r="E239" i="6"/>
  <c r="G239" i="6"/>
  <c r="I239" i="6"/>
  <c r="K239" i="6"/>
  <c r="M239" i="6"/>
  <c r="O239" i="6"/>
  <c r="Q239" i="6"/>
  <c r="F246" i="6"/>
  <c r="J246" i="6"/>
  <c r="N246" i="6"/>
  <c r="R246" i="6"/>
  <c r="F235" i="6"/>
  <c r="J235" i="6"/>
  <c r="L235" i="6"/>
  <c r="N235" i="6"/>
  <c r="R235" i="6"/>
  <c r="F236" i="6"/>
  <c r="H236" i="6"/>
  <c r="D237" i="6"/>
  <c r="F237" i="6"/>
  <c r="H237" i="6"/>
  <c r="J237" i="6"/>
  <c r="L237" i="6"/>
  <c r="N237" i="6"/>
  <c r="P237" i="6"/>
  <c r="R237" i="6"/>
  <c r="G243" i="6"/>
  <c r="K243" i="6"/>
  <c r="O243" i="6"/>
  <c r="D244" i="6"/>
  <c r="F244" i="6"/>
  <c r="H244" i="6"/>
  <c r="J244" i="6"/>
  <c r="L244" i="6"/>
  <c r="N244" i="6"/>
  <c r="P244" i="6"/>
  <c r="R244" i="6"/>
  <c r="E245" i="6"/>
  <c r="G245" i="6"/>
  <c r="I245" i="6"/>
  <c r="K245" i="6"/>
  <c r="M245" i="6"/>
  <c r="O245" i="6"/>
  <c r="Q245" i="6"/>
  <c r="K247" i="6"/>
  <c r="O247" i="6"/>
  <c r="O237" i="6"/>
  <c r="Q237" i="6"/>
  <c r="H246" i="6"/>
  <c r="L246" i="6"/>
  <c r="P246" i="6"/>
  <c r="E247" i="6"/>
  <c r="I247" i="6"/>
  <c r="M247" i="6"/>
  <c r="Q247" i="6"/>
  <c r="E237" i="6"/>
  <c r="I237" i="6"/>
  <c r="Q243" i="6" l="1"/>
  <c r="D235" i="6"/>
  <c r="E235" i="6"/>
  <c r="Q137" i="6"/>
  <c r="M137" i="6"/>
  <c r="G247" i="6"/>
  <c r="G248" i="6" s="1"/>
  <c r="G249" i="6" s="1"/>
  <c r="G250" i="6" s="1"/>
  <c r="R236" i="6"/>
  <c r="R240" i="6" s="1"/>
  <c r="J236" i="6"/>
  <c r="P235" i="6"/>
  <c r="I235" i="6"/>
  <c r="I243" i="6"/>
  <c r="R248" i="6"/>
  <c r="R249" i="6" s="1"/>
  <c r="R250" i="6" s="1"/>
  <c r="H235" i="6"/>
  <c r="H240" i="6" s="1"/>
  <c r="M235" i="6"/>
  <c r="N236" i="6"/>
  <c r="N240" i="6" s="1"/>
  <c r="D246" i="6"/>
  <c r="D248" i="6" s="1"/>
  <c r="D249" i="6" s="1"/>
  <c r="D250" i="6" s="1"/>
  <c r="I236" i="6"/>
  <c r="P236" i="6"/>
  <c r="P240" i="6" s="1"/>
  <c r="Q236" i="6"/>
  <c r="Q240" i="6" s="1"/>
  <c r="R46" i="6"/>
  <c r="L236" i="6"/>
  <c r="L240" i="6" s="1"/>
  <c r="M46" i="6"/>
  <c r="E236" i="6"/>
  <c r="E240" i="6" s="1"/>
  <c r="F46" i="6"/>
  <c r="D236" i="6"/>
  <c r="E46" i="6"/>
  <c r="H248" i="6"/>
  <c r="H249" i="6" s="1"/>
  <c r="H250" i="6" s="1"/>
  <c r="F248" i="6"/>
  <c r="F249" i="6" s="1"/>
  <c r="F250" i="6" s="1"/>
  <c r="J248" i="6"/>
  <c r="J249" i="6" s="1"/>
  <c r="J250" i="6" s="1"/>
  <c r="N248" i="6"/>
  <c r="N249" i="6" s="1"/>
  <c r="N250" i="6" s="1"/>
  <c r="M243" i="6"/>
  <c r="M248" i="6" s="1"/>
  <c r="M249" i="6" s="1"/>
  <c r="M250" i="6" s="1"/>
  <c r="E243" i="6"/>
  <c r="E248" i="6" s="1"/>
  <c r="E249" i="6" s="1"/>
  <c r="E250" i="6" s="1"/>
  <c r="P248" i="6"/>
  <c r="P249" i="6" s="1"/>
  <c r="P250" i="6" s="1"/>
  <c r="L248" i="6"/>
  <c r="L249" i="6" s="1"/>
  <c r="L250" i="6" s="1"/>
  <c r="M236" i="6"/>
  <c r="O236" i="6"/>
  <c r="O240" i="6" s="1"/>
  <c r="G236" i="6"/>
  <c r="G240" i="6" s="1"/>
  <c r="K236" i="6"/>
  <c r="K240" i="6" s="1"/>
  <c r="I248" i="6"/>
  <c r="I249" i="6" s="1"/>
  <c r="I250" i="6" s="1"/>
  <c r="Q248" i="6"/>
  <c r="Q249" i="6" s="1"/>
  <c r="Q250" i="6" s="1"/>
  <c r="O248" i="6"/>
  <c r="O249" i="6" s="1"/>
  <c r="O250" i="6" s="1"/>
  <c r="K248" i="6"/>
  <c r="K249" i="6" s="1"/>
  <c r="K250" i="6" s="1"/>
  <c r="J240" i="6"/>
  <c r="F240" i="6"/>
  <c r="D240" i="6" l="1"/>
  <c r="I240" i="6"/>
  <c r="I241" i="6" s="1"/>
  <c r="I242" i="6" s="1"/>
  <c r="M240" i="6"/>
  <c r="M251" i="6" s="1"/>
  <c r="M252" i="6" s="1"/>
  <c r="M254" i="6" s="1"/>
  <c r="G251" i="6"/>
  <c r="G252" i="6" s="1"/>
  <c r="G254" i="6" s="1"/>
  <c r="K241" i="6"/>
  <c r="K242" i="6" s="1"/>
  <c r="K251" i="6"/>
  <c r="K252" i="6" s="1"/>
  <c r="K254" i="6" s="1"/>
  <c r="G241" i="6"/>
  <c r="G242" i="6" s="1"/>
  <c r="I251" i="6"/>
  <c r="I252" i="6" s="1"/>
  <c r="I254" i="6" s="1"/>
  <c r="Q251" i="6"/>
  <c r="Q252" i="6" s="1"/>
  <c r="Q254" i="6" s="1"/>
  <c r="Q241" i="6"/>
  <c r="Q242" i="6" s="1"/>
  <c r="F251" i="6"/>
  <c r="F252" i="6" s="1"/>
  <c r="F254" i="6" s="1"/>
  <c r="F241" i="6"/>
  <c r="F242" i="6" s="1"/>
  <c r="J241" i="6"/>
  <c r="J242" i="6" s="1"/>
  <c r="J251" i="6"/>
  <c r="J252" i="6" s="1"/>
  <c r="J254" i="6" s="1"/>
  <c r="N251" i="6"/>
  <c r="N252" i="6" s="1"/>
  <c r="N254" i="6" s="1"/>
  <c r="N241" i="6"/>
  <c r="N242" i="6" s="1"/>
  <c r="R241" i="6"/>
  <c r="R242" i="6" s="1"/>
  <c r="R251" i="6"/>
  <c r="R252" i="6" s="1"/>
  <c r="R254" i="6" s="1"/>
  <c r="E251" i="6"/>
  <c r="E252" i="6" s="1"/>
  <c r="E254" i="6" s="1"/>
  <c r="E241" i="6"/>
  <c r="E242" i="6" s="1"/>
  <c r="D251" i="6"/>
  <c r="D252" i="6" s="1"/>
  <c r="D254" i="6" s="1"/>
  <c r="D241" i="6"/>
  <c r="D242" i="6" s="1"/>
  <c r="H251" i="6"/>
  <c r="H252" i="6" s="1"/>
  <c r="H254" i="6" s="1"/>
  <c r="H241" i="6"/>
  <c r="H242" i="6" s="1"/>
  <c r="L251" i="6"/>
  <c r="L252" i="6" s="1"/>
  <c r="L254" i="6" s="1"/>
  <c r="L241" i="6"/>
  <c r="L242" i="6" s="1"/>
  <c r="P251" i="6"/>
  <c r="P252" i="6" s="1"/>
  <c r="P254" i="6" s="1"/>
  <c r="P241" i="6"/>
  <c r="P242" i="6" s="1"/>
  <c r="O251" i="6"/>
  <c r="O252" i="6" s="1"/>
  <c r="O254" i="6" s="1"/>
  <c r="O241" i="6"/>
  <c r="O242" i="6" s="1"/>
  <c r="D223" i="1"/>
  <c r="M241" i="6" l="1"/>
  <c r="M242" i="6" s="1"/>
  <c r="D200" i="1"/>
  <c r="D178" i="1"/>
  <c r="D170" i="1"/>
  <c r="D148" i="1" l="1"/>
  <c r="D215" i="1"/>
  <c r="D126" i="1" l="1"/>
  <c r="D87" i="1"/>
  <c r="D79" i="1"/>
  <c r="D58" i="1"/>
  <c r="D110" i="1"/>
  <c r="D66" i="1" l="1"/>
  <c r="D36" i="1"/>
  <c r="D22" i="1" l="1"/>
  <c r="D14" i="1"/>
  <c r="D102" i="1"/>
  <c r="D224" i="1" l="1"/>
  <c r="D201" i="1"/>
  <c r="D135" i="1"/>
  <c r="D111" i="1"/>
  <c r="D88" i="1"/>
  <c r="D45" i="1"/>
  <c r="D23" i="1"/>
  <c r="D179" i="1" l="1"/>
  <c r="D156" i="1"/>
  <c r="D157" i="1" s="1"/>
  <c r="E66" i="1" l="1"/>
  <c r="E14" i="1" l="1"/>
  <c r="S223" i="1" l="1"/>
  <c r="R223" i="1"/>
  <c r="R215" i="1"/>
  <c r="S200" i="1"/>
  <c r="R200" i="1"/>
  <c r="R201" i="1" s="1"/>
  <c r="R202" i="1" s="1"/>
  <c r="S178" i="1"/>
  <c r="R178" i="1"/>
  <c r="S170" i="1"/>
  <c r="R170" i="1"/>
  <c r="S156" i="1"/>
  <c r="R156" i="1"/>
  <c r="S148" i="1"/>
  <c r="R148" i="1"/>
  <c r="S134" i="1"/>
  <c r="R134" i="1"/>
  <c r="S126" i="1"/>
  <c r="R126" i="1"/>
  <c r="S110" i="1"/>
  <c r="R110" i="1"/>
  <c r="S102" i="1"/>
  <c r="R102" i="1"/>
  <c r="S87" i="1"/>
  <c r="R87" i="1"/>
  <c r="S79" i="1"/>
  <c r="R79" i="1"/>
  <c r="R66" i="1"/>
  <c r="S58" i="1"/>
  <c r="R58" i="1"/>
  <c r="R44" i="1"/>
  <c r="S44" i="1"/>
  <c r="S36" i="1"/>
  <c r="R36" i="1"/>
  <c r="R22" i="1"/>
  <c r="R14" i="1"/>
  <c r="Q223" i="1"/>
  <c r="P223" i="1"/>
  <c r="O223" i="1"/>
  <c r="N223" i="1"/>
  <c r="M223" i="1"/>
  <c r="L223" i="1"/>
  <c r="K223" i="1"/>
  <c r="J223" i="1"/>
  <c r="I223" i="1"/>
  <c r="S215" i="1"/>
  <c r="Q215" i="1"/>
  <c r="P215" i="1"/>
  <c r="P224" i="1" s="1"/>
  <c r="P225" i="1" s="1"/>
  <c r="O215" i="1"/>
  <c r="N215" i="1"/>
  <c r="M215" i="1"/>
  <c r="L215" i="1"/>
  <c r="L224" i="1" s="1"/>
  <c r="L225" i="1" s="1"/>
  <c r="K215" i="1"/>
  <c r="J215" i="1"/>
  <c r="I215" i="1"/>
  <c r="Q200" i="1"/>
  <c r="P200" i="1"/>
  <c r="O200" i="1"/>
  <c r="N200" i="1"/>
  <c r="M200" i="1"/>
  <c r="L200" i="1"/>
  <c r="K200" i="1"/>
  <c r="J200" i="1"/>
  <c r="I200" i="1"/>
  <c r="Q178" i="1"/>
  <c r="P178" i="1"/>
  <c r="O178" i="1"/>
  <c r="N178" i="1"/>
  <c r="M178" i="1"/>
  <c r="L178" i="1"/>
  <c r="K178" i="1"/>
  <c r="J178" i="1"/>
  <c r="I178" i="1"/>
  <c r="Q170" i="1"/>
  <c r="P170" i="1"/>
  <c r="O170" i="1"/>
  <c r="N170" i="1"/>
  <c r="M170" i="1"/>
  <c r="L170" i="1"/>
  <c r="K170" i="1"/>
  <c r="J170" i="1"/>
  <c r="I170" i="1"/>
  <c r="Q156" i="1"/>
  <c r="P156" i="1"/>
  <c r="O156" i="1"/>
  <c r="N156" i="1"/>
  <c r="M156" i="1"/>
  <c r="L156" i="1"/>
  <c r="K156" i="1"/>
  <c r="J156" i="1"/>
  <c r="I156" i="1"/>
  <c r="Q148" i="1"/>
  <c r="P148" i="1"/>
  <c r="O148" i="1"/>
  <c r="N148" i="1"/>
  <c r="M148" i="1"/>
  <c r="L148" i="1"/>
  <c r="K148" i="1"/>
  <c r="J148" i="1"/>
  <c r="I148" i="1"/>
  <c r="Q134" i="1"/>
  <c r="P134" i="1"/>
  <c r="O134" i="1"/>
  <c r="N134" i="1"/>
  <c r="M134" i="1"/>
  <c r="L134" i="1"/>
  <c r="K134" i="1"/>
  <c r="J134" i="1"/>
  <c r="I134" i="1"/>
  <c r="Q126" i="1"/>
  <c r="P126" i="1"/>
  <c r="O126" i="1"/>
  <c r="N126" i="1"/>
  <c r="M126" i="1"/>
  <c r="L126" i="1"/>
  <c r="K126" i="1"/>
  <c r="J126" i="1"/>
  <c r="I126" i="1"/>
  <c r="Q110" i="1"/>
  <c r="P110" i="1"/>
  <c r="O110" i="1"/>
  <c r="N110" i="1"/>
  <c r="M110" i="1"/>
  <c r="L110" i="1"/>
  <c r="K110" i="1"/>
  <c r="J110" i="1"/>
  <c r="I110" i="1"/>
  <c r="Q102" i="1"/>
  <c r="P102" i="1"/>
  <c r="O102" i="1"/>
  <c r="N102" i="1"/>
  <c r="M102" i="1"/>
  <c r="L102" i="1"/>
  <c r="K102" i="1"/>
  <c r="J102" i="1"/>
  <c r="I102" i="1"/>
  <c r="S22" i="1"/>
  <c r="Q22" i="1"/>
  <c r="P22" i="1"/>
  <c r="O22" i="1"/>
  <c r="N22" i="1"/>
  <c r="M22" i="1"/>
  <c r="L22" i="1"/>
  <c r="K22" i="1"/>
  <c r="J22" i="1"/>
  <c r="I22" i="1"/>
  <c r="S14" i="1"/>
  <c r="Q14" i="1"/>
  <c r="P14" i="1"/>
  <c r="O14" i="1"/>
  <c r="N14" i="1"/>
  <c r="M14" i="1"/>
  <c r="L14" i="1"/>
  <c r="K14" i="1"/>
  <c r="J14" i="1"/>
  <c r="I14" i="1"/>
  <c r="Q44" i="1"/>
  <c r="P44" i="1"/>
  <c r="O44" i="1"/>
  <c r="N44" i="1"/>
  <c r="M44" i="1"/>
  <c r="L44" i="1"/>
  <c r="K44" i="1"/>
  <c r="J44" i="1"/>
  <c r="I44" i="1"/>
  <c r="Q36" i="1"/>
  <c r="P36" i="1"/>
  <c r="O36" i="1"/>
  <c r="N36" i="1"/>
  <c r="M36" i="1"/>
  <c r="L36" i="1"/>
  <c r="K36" i="1"/>
  <c r="J36" i="1"/>
  <c r="I36" i="1"/>
  <c r="N66" i="1"/>
  <c r="S66" i="1"/>
  <c r="Q66" i="1"/>
  <c r="P66" i="1"/>
  <c r="O66" i="1"/>
  <c r="M66" i="1"/>
  <c r="L66" i="1"/>
  <c r="K66" i="1"/>
  <c r="J66" i="1"/>
  <c r="I66" i="1"/>
  <c r="Q58" i="1"/>
  <c r="Q67" i="1" s="1"/>
  <c r="Q68" i="1" s="1"/>
  <c r="P58" i="1"/>
  <c r="P67" i="1" s="1"/>
  <c r="P68" i="1" s="1"/>
  <c r="O58" i="1"/>
  <c r="O67" i="1" s="1"/>
  <c r="O68" i="1" s="1"/>
  <c r="N58" i="1"/>
  <c r="M58" i="1"/>
  <c r="L58" i="1"/>
  <c r="K58" i="1"/>
  <c r="J58" i="1"/>
  <c r="I58" i="1"/>
  <c r="Q87" i="1"/>
  <c r="P87" i="1"/>
  <c r="O87" i="1"/>
  <c r="N87" i="1"/>
  <c r="M87" i="1"/>
  <c r="L87" i="1"/>
  <c r="K87" i="1"/>
  <c r="J87" i="1"/>
  <c r="I87" i="1"/>
  <c r="Q79" i="1"/>
  <c r="P79" i="1"/>
  <c r="O79" i="1"/>
  <c r="N79" i="1"/>
  <c r="M79" i="1"/>
  <c r="L79" i="1"/>
  <c r="K79" i="1"/>
  <c r="J79" i="1"/>
  <c r="I79" i="1"/>
  <c r="K23" i="1" l="1"/>
  <c r="J234" i="1" s="1"/>
  <c r="O23" i="1"/>
  <c r="N234" i="1" s="1"/>
  <c r="J23" i="1"/>
  <c r="I234" i="1" s="1"/>
  <c r="N23" i="1"/>
  <c r="M234" i="1" s="1"/>
  <c r="S23" i="1"/>
  <c r="R234" i="1" s="1"/>
  <c r="I224" i="1"/>
  <c r="I225" i="1" s="1"/>
  <c r="M224" i="1"/>
  <c r="M225" i="1" s="1"/>
  <c r="Q224" i="1"/>
  <c r="Q225" i="1" s="1"/>
  <c r="R88" i="1"/>
  <c r="R89" i="1" s="1"/>
  <c r="R111" i="1"/>
  <c r="R112" i="1" s="1"/>
  <c r="R135" i="1"/>
  <c r="R136" i="1" s="1"/>
  <c r="R179" i="1"/>
  <c r="R180" i="1" s="1"/>
  <c r="R67" i="1"/>
  <c r="R68" i="1" s="1"/>
  <c r="S111" i="1"/>
  <c r="S112" i="1" s="1"/>
  <c r="S135" i="1"/>
  <c r="S136" i="1" s="1"/>
  <c r="S157" i="1"/>
  <c r="S158" i="1" s="1"/>
  <c r="S179" i="1"/>
  <c r="S180" i="1" s="1"/>
  <c r="S201" i="1"/>
  <c r="S202" i="1" s="1"/>
  <c r="J224" i="1"/>
  <c r="J225" i="1" s="1"/>
  <c r="N224" i="1"/>
  <c r="N225" i="1" s="1"/>
  <c r="K224" i="1"/>
  <c r="K225" i="1" s="1"/>
  <c r="O224" i="1"/>
  <c r="O225" i="1" s="1"/>
  <c r="L23" i="1"/>
  <c r="K234" i="1" s="1"/>
  <c r="P23" i="1"/>
  <c r="O234" i="1" s="1"/>
  <c r="I23" i="1"/>
  <c r="H234" i="1" s="1"/>
  <c r="M23" i="1"/>
  <c r="L234" i="1" s="1"/>
  <c r="Q23" i="1"/>
  <c r="P234" i="1" s="1"/>
  <c r="S88" i="1"/>
  <c r="S89" i="1" s="1"/>
  <c r="S224" i="1"/>
  <c r="S225" i="1" s="1"/>
  <c r="R157" i="1"/>
  <c r="R158" i="1" s="1"/>
  <c r="I135" i="1"/>
  <c r="I136" i="1" s="1"/>
  <c r="K135" i="1"/>
  <c r="M135" i="1"/>
  <c r="M136" i="1" s="1"/>
  <c r="O135" i="1"/>
  <c r="Q135" i="1"/>
  <c r="Q136" i="1" s="1"/>
  <c r="I157" i="1"/>
  <c r="K157" i="1"/>
  <c r="K158" i="1" s="1"/>
  <c r="M157" i="1"/>
  <c r="M158" i="1" s="1"/>
  <c r="O157" i="1"/>
  <c r="O158" i="1" s="1"/>
  <c r="Q157" i="1"/>
  <c r="Q158" i="1" s="1"/>
  <c r="I179" i="1"/>
  <c r="I180" i="1" s="1"/>
  <c r="K179" i="1"/>
  <c r="M179" i="1"/>
  <c r="M180" i="1" s="1"/>
  <c r="O179" i="1"/>
  <c r="Q179" i="1"/>
  <c r="Q180" i="1" s="1"/>
  <c r="I201" i="1"/>
  <c r="I202" i="1" s="1"/>
  <c r="K201" i="1"/>
  <c r="K202" i="1" s="1"/>
  <c r="M201" i="1"/>
  <c r="O201" i="1"/>
  <c r="O202" i="1" s="1"/>
  <c r="Q201" i="1"/>
  <c r="Q202" i="1" s="1"/>
  <c r="R224" i="1"/>
  <c r="R225" i="1" s="1"/>
  <c r="J201" i="1"/>
  <c r="L201" i="1"/>
  <c r="N201" i="1"/>
  <c r="P201" i="1"/>
  <c r="P202" i="1" s="1"/>
  <c r="J179" i="1"/>
  <c r="L179" i="1"/>
  <c r="N179" i="1"/>
  <c r="P179" i="1"/>
  <c r="J157" i="1"/>
  <c r="L157" i="1"/>
  <c r="N157" i="1"/>
  <c r="P157" i="1"/>
  <c r="P158" i="1" s="1"/>
  <c r="J88" i="1"/>
  <c r="L88" i="1"/>
  <c r="N88" i="1"/>
  <c r="P88" i="1"/>
  <c r="P89" i="1" s="1"/>
  <c r="I111" i="1"/>
  <c r="K111" i="1"/>
  <c r="M111" i="1"/>
  <c r="O111" i="1"/>
  <c r="Q111" i="1"/>
  <c r="J135" i="1"/>
  <c r="L135" i="1"/>
  <c r="N135" i="1"/>
  <c r="N136" i="1" s="1"/>
  <c r="P135" i="1"/>
  <c r="J111" i="1"/>
  <c r="L111" i="1"/>
  <c r="N111" i="1"/>
  <c r="N112" i="1" s="1"/>
  <c r="P111" i="1"/>
  <c r="S45" i="1"/>
  <c r="R235" i="1" s="1"/>
  <c r="S67" i="1"/>
  <c r="I88" i="1"/>
  <c r="K88" i="1"/>
  <c r="M88" i="1"/>
  <c r="O88" i="1"/>
  <c r="Q88" i="1"/>
  <c r="I67" i="1"/>
  <c r="K67" i="1"/>
  <c r="M67" i="1"/>
  <c r="J45" i="1"/>
  <c r="I235" i="1" s="1"/>
  <c r="L45" i="1"/>
  <c r="K235" i="1" s="1"/>
  <c r="N45" i="1"/>
  <c r="M235" i="1" s="1"/>
  <c r="P45" i="1"/>
  <c r="O235" i="1" s="1"/>
  <c r="J67" i="1"/>
  <c r="J68" i="1" s="1"/>
  <c r="L67" i="1"/>
  <c r="L68" i="1" s="1"/>
  <c r="N67" i="1"/>
  <c r="I45" i="1"/>
  <c r="H235" i="1" s="1"/>
  <c r="K45" i="1"/>
  <c r="J235" i="1" s="1"/>
  <c r="M45" i="1"/>
  <c r="L235" i="1" s="1"/>
  <c r="O45" i="1"/>
  <c r="N235" i="1" s="1"/>
  <c r="Q45" i="1"/>
  <c r="P235" i="1" s="1"/>
  <c r="R45" i="1"/>
  <c r="Q235" i="1" s="1"/>
  <c r="R23" i="1"/>
  <c r="Q234" i="1" s="1"/>
  <c r="Q236" i="1"/>
  <c r="R238" i="1"/>
  <c r="L246" i="1"/>
  <c r="O246" i="1"/>
  <c r="Q245" i="1"/>
  <c r="Q242" i="1"/>
  <c r="P236" i="1"/>
  <c r="O236" i="1"/>
  <c r="I246" i="1" l="1"/>
  <c r="R243" i="1"/>
  <c r="P246" i="1"/>
  <c r="N246" i="1"/>
  <c r="Q244" i="1"/>
  <c r="Q238" i="1"/>
  <c r="Q237" i="1"/>
  <c r="Q239" i="1" s="1"/>
  <c r="R245" i="1"/>
  <c r="H246" i="1"/>
  <c r="R244" i="1"/>
  <c r="R242" i="1"/>
  <c r="M246" i="1"/>
  <c r="R237" i="1"/>
  <c r="M242" i="1"/>
  <c r="H244" i="1"/>
  <c r="Q246" i="1"/>
  <c r="R246" i="1"/>
  <c r="H242" i="1"/>
  <c r="O245" i="1"/>
  <c r="J243" i="1"/>
  <c r="M245" i="1"/>
  <c r="N202" i="1"/>
  <c r="I245" i="1"/>
  <c r="J202" i="1"/>
  <c r="L245" i="1"/>
  <c r="M202" i="1"/>
  <c r="K245" i="1"/>
  <c r="L202" i="1"/>
  <c r="O244" i="1"/>
  <c r="P180" i="1"/>
  <c r="K244" i="1"/>
  <c r="L180" i="1"/>
  <c r="L244" i="1"/>
  <c r="P244" i="1"/>
  <c r="M244" i="1"/>
  <c r="N180" i="1"/>
  <c r="I244" i="1"/>
  <c r="J180" i="1"/>
  <c r="N244" i="1"/>
  <c r="O180" i="1"/>
  <c r="J244" i="1"/>
  <c r="K180" i="1"/>
  <c r="O243" i="1"/>
  <c r="Q243" i="1"/>
  <c r="N243" i="1"/>
  <c r="I243" i="1"/>
  <c r="J158" i="1"/>
  <c r="P243" i="1"/>
  <c r="M243" i="1"/>
  <c r="N158" i="1"/>
  <c r="K243" i="1"/>
  <c r="L158" i="1"/>
  <c r="H243" i="1"/>
  <c r="I158" i="1"/>
  <c r="I242" i="1"/>
  <c r="J136" i="1"/>
  <c r="L242" i="1"/>
  <c r="P242" i="1"/>
  <c r="O242" i="1"/>
  <c r="P136" i="1"/>
  <c r="K242" i="1"/>
  <c r="L136" i="1"/>
  <c r="N242" i="1"/>
  <c r="O136" i="1"/>
  <c r="J242" i="1"/>
  <c r="K136" i="1"/>
  <c r="K236" i="1"/>
  <c r="I236" i="1"/>
  <c r="O238" i="1"/>
  <c r="P112" i="1"/>
  <c r="K238" i="1"/>
  <c r="L112" i="1"/>
  <c r="P238" i="1"/>
  <c r="Q112" i="1"/>
  <c r="L238" i="1"/>
  <c r="M112" i="1"/>
  <c r="H238" i="1"/>
  <c r="I112" i="1"/>
  <c r="I238" i="1"/>
  <c r="J112" i="1"/>
  <c r="N238" i="1"/>
  <c r="O112" i="1"/>
  <c r="J238" i="1"/>
  <c r="K112" i="1"/>
  <c r="L236" i="1"/>
  <c r="M68" i="1"/>
  <c r="H236" i="1"/>
  <c r="I68" i="1"/>
  <c r="R236" i="1"/>
  <c r="R239" i="1" s="1"/>
  <c r="S68" i="1"/>
  <c r="M236" i="1"/>
  <c r="N68" i="1"/>
  <c r="J236" i="1"/>
  <c r="K68" i="1"/>
  <c r="N237" i="1"/>
  <c r="O89" i="1"/>
  <c r="J237" i="1"/>
  <c r="K89" i="1"/>
  <c r="M237" i="1"/>
  <c r="N89" i="1"/>
  <c r="I237" i="1"/>
  <c r="J89" i="1"/>
  <c r="P237" i="1"/>
  <c r="Q89" i="1"/>
  <c r="L237" i="1"/>
  <c r="M89" i="1"/>
  <c r="H237" i="1"/>
  <c r="I89" i="1"/>
  <c r="O237" i="1"/>
  <c r="O239" i="1" s="1"/>
  <c r="K237" i="1"/>
  <c r="L89" i="1"/>
  <c r="J246" i="1"/>
  <c r="J245" i="1"/>
  <c r="L243" i="1"/>
  <c r="M238" i="1"/>
  <c r="N236" i="1"/>
  <c r="P245" i="1"/>
  <c r="N245" i="1"/>
  <c r="H245" i="1"/>
  <c r="K246" i="1"/>
  <c r="S24" i="1"/>
  <c r="L24" i="1"/>
  <c r="K24" i="1"/>
  <c r="M24" i="1"/>
  <c r="S46" i="1"/>
  <c r="M46" i="1"/>
  <c r="K46" i="1"/>
  <c r="P46" i="1"/>
  <c r="Q46" i="1"/>
  <c r="N46" i="1"/>
  <c r="R46" i="1"/>
  <c r="O46" i="1"/>
  <c r="J46" i="1"/>
  <c r="L46" i="1"/>
  <c r="I46" i="1"/>
  <c r="R24" i="1"/>
  <c r="Q24" i="1"/>
  <c r="P24" i="1"/>
  <c r="O24" i="1"/>
  <c r="N24" i="1"/>
  <c r="J24" i="1"/>
  <c r="I24" i="1"/>
  <c r="K239" i="1" l="1"/>
  <c r="K240" i="1" s="1"/>
  <c r="K241" i="1" s="1"/>
  <c r="Q247" i="1"/>
  <c r="Q248" i="1" s="1"/>
  <c r="Q249" i="1" s="1"/>
  <c r="R247" i="1"/>
  <c r="R248" i="1" s="1"/>
  <c r="R249" i="1" s="1"/>
  <c r="H239" i="1"/>
  <c r="P239" i="1"/>
  <c r="P240" i="1" s="1"/>
  <c r="P241" i="1" s="1"/>
  <c r="O247" i="1"/>
  <c r="O248" i="1" s="1"/>
  <c r="O249" i="1" s="1"/>
  <c r="J239" i="1"/>
  <c r="M247" i="1"/>
  <c r="M248" i="1" s="1"/>
  <c r="M249" i="1" s="1"/>
  <c r="I247" i="1"/>
  <c r="I248" i="1" s="1"/>
  <c r="I249" i="1" s="1"/>
  <c r="H247" i="1"/>
  <c r="H248" i="1" s="1"/>
  <c r="H249" i="1" s="1"/>
  <c r="K247" i="1"/>
  <c r="K248" i="1" s="1"/>
  <c r="K249" i="1" s="1"/>
  <c r="N247" i="1"/>
  <c r="N248" i="1" s="1"/>
  <c r="N249" i="1" s="1"/>
  <c r="L247" i="1"/>
  <c r="L248" i="1" s="1"/>
  <c r="L249" i="1" s="1"/>
  <c r="P247" i="1"/>
  <c r="P248" i="1" s="1"/>
  <c r="P249" i="1" s="1"/>
  <c r="I239" i="1"/>
  <c r="I240" i="1" s="1"/>
  <c r="I241" i="1" s="1"/>
  <c r="L239" i="1"/>
  <c r="L240" i="1" s="1"/>
  <c r="L241" i="1" s="1"/>
  <c r="N239" i="1"/>
  <c r="N240" i="1" s="1"/>
  <c r="N241" i="1" s="1"/>
  <c r="M239" i="1"/>
  <c r="J240" i="1"/>
  <c r="J241" i="1" s="1"/>
  <c r="H240" i="1"/>
  <c r="H241" i="1" s="1"/>
  <c r="R240" i="1"/>
  <c r="R241" i="1" s="1"/>
  <c r="Q240" i="1"/>
  <c r="Q241" i="1" s="1"/>
  <c r="O240" i="1"/>
  <c r="O241" i="1" s="1"/>
  <c r="J247" i="1"/>
  <c r="Q250" i="1"/>
  <c r="R250" i="1" l="1"/>
  <c r="M250" i="1"/>
  <c r="O250" i="1"/>
  <c r="M240" i="1"/>
  <c r="M241" i="1" s="1"/>
  <c r="K250" i="1"/>
  <c r="H250" i="1"/>
  <c r="H251" i="1" s="1"/>
  <c r="H253" i="1" s="1"/>
  <c r="N250" i="1"/>
  <c r="N251" i="1" s="1"/>
  <c r="N253" i="1" s="1"/>
  <c r="P250" i="1"/>
  <c r="P251" i="1" s="1"/>
  <c r="P253" i="1" s="1"/>
  <c r="I250" i="1"/>
  <c r="I251" i="1" s="1"/>
  <c r="I253" i="1" s="1"/>
  <c r="L250" i="1"/>
  <c r="L251" i="1" s="1"/>
  <c r="L253" i="1" s="1"/>
  <c r="J250" i="1"/>
  <c r="J251" i="1" s="1"/>
  <c r="J253" i="1" s="1"/>
  <c r="J248" i="1"/>
  <c r="J249" i="1" s="1"/>
  <c r="R251" i="1"/>
  <c r="R253" i="1" s="1"/>
  <c r="Q251" i="1"/>
  <c r="Q253" i="1" s="1"/>
  <c r="O251" i="1"/>
  <c r="O253" i="1" s="1"/>
  <c r="M251" i="1"/>
  <c r="M253" i="1" s="1"/>
  <c r="K251" i="1"/>
  <c r="K253" i="1" s="1"/>
  <c r="H223" i="1"/>
  <c r="G223" i="1"/>
  <c r="F223" i="1"/>
  <c r="E223" i="1"/>
  <c r="H215" i="1"/>
  <c r="G215" i="1"/>
  <c r="F215" i="1"/>
  <c r="F224" i="1" s="1"/>
  <c r="F225" i="1" s="1"/>
  <c r="E215" i="1"/>
  <c r="E224" i="1" s="1"/>
  <c r="E225" i="1" s="1"/>
  <c r="H200" i="1"/>
  <c r="G200" i="1"/>
  <c r="F200" i="1"/>
  <c r="E200" i="1"/>
  <c r="H201" i="1"/>
  <c r="H202" i="1" s="1"/>
  <c r="G201" i="1"/>
  <c r="G202" i="1" s="1"/>
  <c r="F201" i="1"/>
  <c r="F202" i="1" s="1"/>
  <c r="E201" i="1"/>
  <c r="E202" i="1" s="1"/>
  <c r="H178" i="1"/>
  <c r="G178" i="1"/>
  <c r="F178" i="1"/>
  <c r="E178" i="1"/>
  <c r="H170" i="1"/>
  <c r="G170" i="1"/>
  <c r="G179" i="1" s="1"/>
  <c r="G180" i="1" s="1"/>
  <c r="F170" i="1"/>
  <c r="F179" i="1" s="1"/>
  <c r="F180" i="1" s="1"/>
  <c r="E170" i="1"/>
  <c r="H156" i="1"/>
  <c r="G156" i="1"/>
  <c r="F156" i="1"/>
  <c r="E156" i="1"/>
  <c r="H148" i="1"/>
  <c r="H157" i="1" s="1"/>
  <c r="H158" i="1" s="1"/>
  <c r="G148" i="1"/>
  <c r="G157" i="1" s="1"/>
  <c r="G158" i="1" s="1"/>
  <c r="F148" i="1"/>
  <c r="F157" i="1" s="1"/>
  <c r="F158" i="1" s="1"/>
  <c r="E148" i="1"/>
  <c r="H134" i="1"/>
  <c r="G134" i="1"/>
  <c r="F134" i="1"/>
  <c r="E134" i="1"/>
  <c r="H126" i="1"/>
  <c r="H135" i="1" s="1"/>
  <c r="H136" i="1" s="1"/>
  <c r="G126" i="1"/>
  <c r="G135" i="1" s="1"/>
  <c r="G136" i="1" s="1"/>
  <c r="F126" i="1"/>
  <c r="F135" i="1" s="1"/>
  <c r="F136" i="1" s="1"/>
  <c r="E126" i="1"/>
  <c r="E135" i="1" s="1"/>
  <c r="E136" i="1" s="1"/>
  <c r="H110" i="1"/>
  <c r="G110" i="1"/>
  <c r="F110" i="1"/>
  <c r="E110" i="1"/>
  <c r="H102" i="1"/>
  <c r="G102" i="1"/>
  <c r="G111" i="1" s="1"/>
  <c r="G112" i="1" s="1"/>
  <c r="F102" i="1"/>
  <c r="F111" i="1" s="1"/>
  <c r="F112" i="1" s="1"/>
  <c r="E102" i="1"/>
  <c r="H87" i="1"/>
  <c r="G87" i="1"/>
  <c r="F87" i="1"/>
  <c r="E87" i="1"/>
  <c r="H79" i="1"/>
  <c r="H88" i="1" s="1"/>
  <c r="H89" i="1" s="1"/>
  <c r="G79" i="1"/>
  <c r="F79" i="1"/>
  <c r="E79" i="1"/>
  <c r="H66" i="1"/>
  <c r="G66" i="1"/>
  <c r="F66" i="1"/>
  <c r="H58" i="1"/>
  <c r="G58" i="1"/>
  <c r="F58" i="1"/>
  <c r="E58" i="1"/>
  <c r="E67" i="1" s="1"/>
  <c r="E68" i="1" s="1"/>
  <c r="H44" i="1"/>
  <c r="G44" i="1"/>
  <c r="F44" i="1"/>
  <c r="E44" i="1"/>
  <c r="H36" i="1"/>
  <c r="H45" i="1" s="1"/>
  <c r="G36" i="1"/>
  <c r="G45" i="1" s="1"/>
  <c r="F36" i="1"/>
  <c r="F45" i="1" s="1"/>
  <c r="E36" i="1"/>
  <c r="E45" i="1" s="1"/>
  <c r="H22" i="1"/>
  <c r="G22" i="1"/>
  <c r="F22" i="1"/>
  <c r="E22" i="1"/>
  <c r="E23" i="1" s="1"/>
  <c r="D234" i="1" s="1"/>
  <c r="H14" i="1"/>
  <c r="G14" i="1"/>
  <c r="F14" i="1"/>
  <c r="H179" i="1" l="1"/>
  <c r="H180" i="1" s="1"/>
  <c r="E179" i="1"/>
  <c r="E180" i="1" s="1"/>
  <c r="H224" i="1"/>
  <c r="H225" i="1" s="1"/>
  <c r="H111" i="1"/>
  <c r="H112" i="1" s="1"/>
  <c r="E111" i="1"/>
  <c r="E112" i="1" s="1"/>
  <c r="G88" i="1"/>
  <c r="G89" i="1" s="1"/>
  <c r="G224" i="1"/>
  <c r="G225" i="1" s="1"/>
  <c r="F88" i="1"/>
  <c r="F89" i="1" s="1"/>
  <c r="F23" i="1"/>
  <c r="E234" i="1" s="1"/>
  <c r="H23" i="1"/>
  <c r="G234" i="1" s="1"/>
  <c r="E157" i="1"/>
  <c r="E158" i="1" s="1"/>
  <c r="E88" i="1"/>
  <c r="E89" i="1" s="1"/>
  <c r="G23" i="1"/>
  <c r="F234" i="1" s="1"/>
  <c r="G67" i="1"/>
  <c r="F67" i="1"/>
  <c r="H67" i="1"/>
  <c r="F245" i="1"/>
  <c r="G243" i="1"/>
  <c r="E243" i="1"/>
  <c r="D245" i="1"/>
  <c r="E245" i="1"/>
  <c r="E238" i="1"/>
  <c r="D238" i="1"/>
  <c r="E24" i="1"/>
  <c r="D235" i="1"/>
  <c r="F243" i="1"/>
  <c r="D242" i="1"/>
  <c r="E235" i="1"/>
  <c r="G245" i="1"/>
  <c r="F235" i="1"/>
  <c r="F244" i="1"/>
  <c r="E246" i="1"/>
  <c r="F238" i="1"/>
  <c r="G235" i="1"/>
  <c r="D236" i="1"/>
  <c r="G237" i="1"/>
  <c r="F242" i="1"/>
  <c r="E242" i="1"/>
  <c r="G244" i="1"/>
  <c r="G242" i="1"/>
  <c r="E244" i="1"/>
  <c r="D246" i="1"/>
  <c r="G238" i="1" l="1"/>
  <c r="F237" i="1"/>
  <c r="G246" i="1"/>
  <c r="F246" i="1"/>
  <c r="F247" i="1" s="1"/>
  <c r="F248" i="1" s="1"/>
  <c r="F249" i="1" s="1"/>
  <c r="E237" i="1"/>
  <c r="D237" i="1"/>
  <c r="D243" i="1"/>
  <c r="E236" i="1"/>
  <c r="F68" i="1"/>
  <c r="G236" i="1"/>
  <c r="H68" i="1"/>
  <c r="F236" i="1"/>
  <c r="F239" i="1" s="1"/>
  <c r="G68" i="1"/>
  <c r="E247" i="1"/>
  <c r="E248" i="1" s="1"/>
  <c r="E249" i="1" s="1"/>
  <c r="G247" i="1"/>
  <c r="G248" i="1" s="1"/>
  <c r="G249" i="1" s="1"/>
  <c r="E46" i="1"/>
  <c r="D244" i="1"/>
  <c r="H24" i="1"/>
  <c r="G24" i="1"/>
  <c r="F24" i="1"/>
  <c r="H46" i="1"/>
  <c r="D239" i="1"/>
  <c r="D240" i="1" s="1"/>
  <c r="D241" i="1" s="1"/>
  <c r="G46" i="1"/>
  <c r="F46" i="1"/>
  <c r="G239" i="1" l="1"/>
  <c r="G240" i="1" s="1"/>
  <c r="G241" i="1" s="1"/>
  <c r="D247" i="1"/>
  <c r="D248" i="1" s="1"/>
  <c r="D249" i="1" s="1"/>
  <c r="E239" i="1"/>
  <c r="E250" i="1" s="1"/>
  <c r="F240" i="1"/>
  <c r="F241" i="1" s="1"/>
  <c r="F250" i="1"/>
  <c r="D250" i="1"/>
  <c r="G250" i="1" l="1"/>
  <c r="E240" i="1"/>
  <c r="E241" i="1" s="1"/>
  <c r="G251" i="1"/>
  <c r="G253" i="1" s="1"/>
  <c r="F251" i="1"/>
  <c r="F253" i="1" s="1"/>
  <c r="E251" i="1"/>
  <c r="E253" i="1" s="1"/>
  <c r="D251" i="1"/>
  <c r="D253" i="1" s="1"/>
</calcChain>
</file>

<file path=xl/sharedStrings.xml><?xml version="1.0" encoding="utf-8"?>
<sst xmlns="http://schemas.openxmlformats.org/spreadsheetml/2006/main" count="1213" uniqueCount="174">
  <si>
    <t xml:space="preserve">МЕНЮ 7-11 лет </t>
  </si>
  <si>
    <t xml:space="preserve"> Прием пищи</t>
  </si>
  <si>
    <t xml:space="preserve"> Наименование блюда</t>
  </si>
  <si>
    <t xml:space="preserve"> N рецептуры</t>
  </si>
  <si>
    <t xml:space="preserve"> Белки</t>
  </si>
  <si>
    <t xml:space="preserve"> Жиры</t>
  </si>
  <si>
    <t xml:space="preserve">Углеводы </t>
  </si>
  <si>
    <t xml:space="preserve"> Неделя 1 </t>
  </si>
  <si>
    <t xml:space="preserve"> День 1</t>
  </si>
  <si>
    <t xml:space="preserve"> завтрак</t>
  </si>
  <si>
    <t xml:space="preserve"> </t>
  </si>
  <si>
    <t>итого за завтрак</t>
  </si>
  <si>
    <t>обед</t>
  </si>
  <si>
    <t xml:space="preserve"> итого за обед</t>
  </si>
  <si>
    <t xml:space="preserve">Всего за день </t>
  </si>
  <si>
    <t xml:space="preserve">Процент удовлетворения от суточной потребности, % </t>
  </si>
  <si>
    <t xml:space="preserve"> День 2</t>
  </si>
  <si>
    <t>Какао с молоком</t>
  </si>
  <si>
    <t>Сок фруктовый (овощной),  в т.ч. в мелкоштучной упаковке</t>
  </si>
  <si>
    <t xml:space="preserve"> День 3</t>
  </si>
  <si>
    <t>завтрак</t>
  </si>
  <si>
    <t xml:space="preserve"> День 4</t>
  </si>
  <si>
    <t>Картофельное пюре  (или картофель отварной с маслом)</t>
  </si>
  <si>
    <t xml:space="preserve"> День 5</t>
  </si>
  <si>
    <t xml:space="preserve">Бутерброд с джемом, с маслом </t>
  </si>
  <si>
    <t>Рис отварной</t>
  </si>
  <si>
    <t xml:space="preserve">Кисель из плодов или ягод свежих (клюква) </t>
  </si>
  <si>
    <t> -</t>
  </si>
  <si>
    <t xml:space="preserve"> День 6</t>
  </si>
  <si>
    <t xml:space="preserve"> Неделя 2</t>
  </si>
  <si>
    <t xml:space="preserve"> День 7</t>
  </si>
  <si>
    <t xml:space="preserve"> День 8</t>
  </si>
  <si>
    <t xml:space="preserve"> День 9</t>
  </si>
  <si>
    <t xml:space="preserve"> День 10</t>
  </si>
  <si>
    <t xml:space="preserve">Средние показатели белков, жиров, углеводов, </t>
  </si>
  <si>
    <t xml:space="preserve">   Пищевые вещества (г)</t>
  </si>
  <si>
    <t>Энерг.цен.</t>
  </si>
  <si>
    <t>энергетической ценности    по дням  (7 - 11 лет)</t>
  </si>
  <si>
    <t>белки</t>
  </si>
  <si>
    <t>жиры</t>
  </si>
  <si>
    <t>углеводы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</si>
  <si>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</si>
  <si>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</si>
  <si>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</si>
  <si>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</si>
  <si>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</si>
  <si>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</si>
  <si>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</si>
  <si>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</si>
  <si>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</si>
  <si>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</si>
  <si>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</si>
  <si>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Процент удовлетворения от </t>
  </si>
  <si>
    <t xml:space="preserve">суточной потребности, % </t>
  </si>
  <si>
    <t xml:space="preserve"> Пищевые вещества (г)</t>
  </si>
  <si>
    <t>Витамины (мг)</t>
  </si>
  <si>
    <t>В1</t>
  </si>
  <si>
    <t>В2</t>
  </si>
  <si>
    <t>А</t>
  </si>
  <si>
    <t>С</t>
  </si>
  <si>
    <t>Минеральные вещества  (мг)</t>
  </si>
  <si>
    <t>Ca</t>
  </si>
  <si>
    <t>P</t>
  </si>
  <si>
    <t>Fe</t>
  </si>
  <si>
    <t>Mg</t>
  </si>
  <si>
    <t>К</t>
  </si>
  <si>
    <t xml:space="preserve"> Вес блюда (г)</t>
  </si>
  <si>
    <t>I</t>
  </si>
  <si>
    <t>D</t>
  </si>
  <si>
    <t xml:space="preserve">Хлеб пшеничный </t>
  </si>
  <si>
    <t>Хлеб пшеничный</t>
  </si>
  <si>
    <t>Компот из смеси сухофруктов</t>
  </si>
  <si>
    <t xml:space="preserve">Суп с макаронными изделиями и картофелем  </t>
  </si>
  <si>
    <t>Рагу из птицы</t>
  </si>
  <si>
    <t>Компот из вишни</t>
  </si>
  <si>
    <t>Макаронные изделия отварные с маслом</t>
  </si>
  <si>
    <t>Азу</t>
  </si>
  <si>
    <t>Суп картофельный с фрикадельками (мясными)</t>
  </si>
  <si>
    <t>Кисель из сока плодового или ягодного</t>
  </si>
  <si>
    <t>Салат из свеклы с сыром и чесноком</t>
  </si>
  <si>
    <t>Птица в соусе с томатом</t>
  </si>
  <si>
    <t>Каша вязкая молочная пшеничная с курагой, с маслом</t>
  </si>
  <si>
    <t xml:space="preserve">Рыба, запеченная в сметанном соусе (горбуша) </t>
  </si>
  <si>
    <t>Лечо порциями (промышленного производства)</t>
  </si>
  <si>
    <t xml:space="preserve">Тефтели с соусом сметанным с томатом </t>
  </si>
  <si>
    <t>МЕНЮ НА ЗИМНЕ-ВЕСЕННИЙ ПЕРИОД</t>
  </si>
  <si>
    <t xml:space="preserve">обед </t>
  </si>
  <si>
    <t xml:space="preserve">  Среднеесуточная норма потребления поваренной соли составляет 3 г в соответствии с СаНПиН 2.3/2.4.3590-20 (приложение 2)</t>
  </si>
  <si>
    <t>Энергетическая ценность (ккал)</t>
  </si>
  <si>
    <t xml:space="preserve">Хлеб ржаной-пшеничный </t>
  </si>
  <si>
    <t>Всего за 5 дней</t>
  </si>
  <si>
    <t>ИТОГО среднее значение за 5 дней</t>
  </si>
  <si>
    <t>Всего за 10 дней</t>
  </si>
  <si>
    <t>ИТОГО среднее значение за 10 дней</t>
  </si>
  <si>
    <t>Чай с сахаром</t>
  </si>
  <si>
    <t>Бутерброд с сыром 40/20</t>
  </si>
  <si>
    <t>Яблоко</t>
  </si>
  <si>
    <t>Рассольник Ленинградский, со сметаной 200/10</t>
  </si>
  <si>
    <t>Котлета рыбная (треска)</t>
  </si>
  <si>
    <t>Чай с лимоном с сахаром  200/7/5</t>
  </si>
  <si>
    <t>Каша "Дружба", с маслом 150/5</t>
  </si>
  <si>
    <t>Каша гречневая</t>
  </si>
  <si>
    <t>Горячий бутерброд с сыром, с маслом 40/20/10</t>
  </si>
  <si>
    <t>Гуляш</t>
  </si>
  <si>
    <t>Щи из свежей капусты с картофелем, со сметаной 200/10</t>
  </si>
  <si>
    <t>- </t>
  </si>
  <si>
    <t>-- </t>
  </si>
  <si>
    <t>-</t>
  </si>
  <si>
    <t>Суп молочный с макаронными изделиями с маслом</t>
  </si>
  <si>
    <t>Яйцо варёное в крутую</t>
  </si>
  <si>
    <t>зефир</t>
  </si>
  <si>
    <t>Суп с рыбными консервами</t>
  </si>
  <si>
    <t>Суп из овощей со сметаной</t>
  </si>
  <si>
    <t>Салат из свеклы с зелёным горошком</t>
  </si>
  <si>
    <t xml:space="preserve">Фрукты свежие (банан) </t>
  </si>
  <si>
    <t>Сложный гарнир (картофельное пюре, капуста тушёная)</t>
  </si>
  <si>
    <t>Свекольник со сметаной</t>
  </si>
  <si>
    <t>Рыба запечённая с картофелем</t>
  </si>
  <si>
    <t>123/145</t>
  </si>
  <si>
    <t>33/432</t>
  </si>
  <si>
    <t>252/354</t>
  </si>
  <si>
    <t xml:space="preserve">Каша вязкая молочная пшённая </t>
  </si>
  <si>
    <t>54-6к-2020</t>
  </si>
  <si>
    <t>Икра кабачковая</t>
  </si>
  <si>
    <t>Плов с курицей</t>
  </si>
  <si>
    <t>54-12м-2020</t>
  </si>
  <si>
    <t>Сок фруктовый в мелкоштучной упаковке (персиковый)</t>
  </si>
  <si>
    <t>6,7,3</t>
  </si>
  <si>
    <t>Рассольник Ленинградский, со сметаной 250/10</t>
  </si>
  <si>
    <t>Каша "Дружба", с маслом 200/5</t>
  </si>
  <si>
    <t>Салат из свеклы с зеленым горошком</t>
  </si>
  <si>
    <t xml:space="preserve">Суп из овощей, со сметаной  </t>
  </si>
  <si>
    <t xml:space="preserve">  Среднеесуточная норма потребления поваренной соли составляет 5 г в соответствии с СаНПиН 2.3/2.4.3590-20 (приложение 2)</t>
  </si>
  <si>
    <t>Овощи натуральные свежие (помидор)</t>
  </si>
  <si>
    <t>Каша вязкая молочная овсяная с изюмом</t>
  </si>
  <si>
    <t>54-10к-2020</t>
  </si>
  <si>
    <t>яйцо варёное</t>
  </si>
  <si>
    <t>54-6о-2020</t>
  </si>
  <si>
    <t>Винегрет</t>
  </si>
  <si>
    <t>Овощи натуральные свежие (огурец)</t>
  </si>
  <si>
    <t>замена</t>
  </si>
  <si>
    <t>Щи из свежей капусты с картофелем, со сметаной 250/10</t>
  </si>
  <si>
    <t>Суп картофельный с клецками</t>
  </si>
  <si>
    <t>Суп картофельный с клецками 200/25</t>
  </si>
  <si>
    <t>Суп гороховый</t>
  </si>
  <si>
    <t>помидор свежий</t>
  </si>
  <si>
    <t>1 день завтрак</t>
  </si>
  <si>
    <t>2 день  завтрак</t>
  </si>
  <si>
    <t>3 день  завтрак</t>
  </si>
  <si>
    <t>4 день  завтрак</t>
  </si>
  <si>
    <t>5 день  завтрак</t>
  </si>
  <si>
    <t>6 день завтрак</t>
  </si>
  <si>
    <t>7 день завтрак</t>
  </si>
  <si>
    <t>8 день завтрак</t>
  </si>
  <si>
    <t>9 день завтрак</t>
  </si>
  <si>
    <t>10 день завтрак</t>
  </si>
  <si>
    <t xml:space="preserve">Сок фруктовый в мелкоштучной упаковке </t>
  </si>
  <si>
    <t xml:space="preserve">МЕНЮ старше 12 лет </t>
  </si>
  <si>
    <t>ПП</t>
  </si>
  <si>
    <t>ТК №8/пп</t>
  </si>
  <si>
    <t>ПП/331</t>
  </si>
  <si>
    <t>Салат из овощей с кукурузой</t>
  </si>
  <si>
    <t>3</t>
  </si>
  <si>
    <t>ТК №51/пп</t>
  </si>
  <si>
    <t>ТК №50 пп</t>
  </si>
  <si>
    <t>ТК №50/пп</t>
  </si>
  <si>
    <t>278/331</t>
  </si>
  <si>
    <t>250/352</t>
  </si>
  <si>
    <t>ТК №4/пп</t>
  </si>
  <si>
    <t>338/339/340</t>
  </si>
  <si>
    <t>54-15к-2020</t>
  </si>
  <si>
    <t>54-6хн-2020</t>
  </si>
  <si>
    <t>котлета рыбная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</si>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</sst>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164" fontId="2" fillId="2" borderId="1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justify" vertical="top" wrapText="1"/>
    </xf>
    <xf numFmtId="2" fontId="2" fillId="2" borderId="13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justify" vertical="top" wrapText="1"/>
    </xf>
    <xf numFmtId="0" fontId="1" fillId="2" borderId="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justify" vertical="top" wrapText="1"/>
    </xf>
    <xf numFmtId="0" fontId="2" fillId="2" borderId="12" xfId="0" applyFont="1" applyFill="1" applyBorder="1" applyAlignment="1">
      <alignment horizontal="justify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0" fontId="1" fillId="2" borderId="14" xfId="0" applyFont="1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1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" fillId="2" borderId="2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justify" vertical="top" wrapText="1"/>
    </xf>
    <xf numFmtId="0" fontId="2" fillId="2" borderId="34" xfId="0" applyFont="1" applyFill="1" applyBorder="1"/>
    <xf numFmtId="0" fontId="2" fillId="2" borderId="3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164" fontId="2" fillId="2" borderId="3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justify" vertical="top" wrapText="1"/>
    </xf>
    <xf numFmtId="0" fontId="1" fillId="2" borderId="1" xfId="0" applyFont="1" applyFill="1" applyBorder="1"/>
    <xf numFmtId="0" fontId="1" fillId="2" borderId="5" xfId="0" applyFont="1" applyFill="1" applyBorder="1"/>
    <xf numFmtId="0" fontId="3" fillId="2" borderId="14" xfId="0" applyFont="1" applyFill="1" applyBorder="1"/>
    <xf numFmtId="0" fontId="2" fillId="2" borderId="9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2" fillId="2" borderId="6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/>
    <xf numFmtId="0" fontId="2" fillId="2" borderId="8" xfId="0" applyFont="1" applyFill="1" applyBorder="1"/>
    <xf numFmtId="0" fontId="1" fillId="2" borderId="1" xfId="0" applyFont="1" applyFill="1" applyBorder="1" applyAlignment="1">
      <alignment horizontal="justify" vertical="top" wrapText="1"/>
    </xf>
    <xf numFmtId="0" fontId="1" fillId="2" borderId="40" xfId="0" applyFont="1" applyFill="1" applyBorder="1"/>
    <xf numFmtId="0" fontId="1" fillId="2" borderId="10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horizontal="justify" vertical="top" wrapText="1"/>
    </xf>
    <xf numFmtId="0" fontId="1" fillId="2" borderId="14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vertical="top" wrapText="1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4" xfId="0" applyFont="1" applyFill="1" applyBorder="1"/>
    <xf numFmtId="0" fontId="2" fillId="2" borderId="10" xfId="0" applyFont="1" applyFill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3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38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justify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justify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3" fillId="2" borderId="4" xfId="0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3" fillId="2" borderId="14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1" fillId="2" borderId="1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1" fillId="5" borderId="35" xfId="0" applyFont="1" applyFill="1" applyBorder="1" applyAlignment="1">
      <alignment vertical="center" wrapText="1"/>
    </xf>
    <xf numFmtId="0" fontId="1" fillId="6" borderId="35" xfId="0" applyFont="1" applyFill="1" applyBorder="1" applyAlignment="1">
      <alignment vertical="center" wrapText="1"/>
    </xf>
    <xf numFmtId="0" fontId="1" fillId="7" borderId="3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>
      <alignment horizontal="justify" vertical="top" wrapText="1"/>
    </xf>
    <xf numFmtId="0" fontId="2" fillId="2" borderId="12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horizontal="justify" vertical="top" wrapText="1"/>
    </xf>
    <xf numFmtId="0" fontId="2" fillId="2" borderId="9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56"/>
  <sheetViews>
    <sheetView tabSelected="1" zoomScale="85" zoomScaleNormal="85" workbookViewId="0">
      <selection activeCell="C2" sqref="C2"/>
    </sheetView>
  </sheetViews>
  <sheetFormatPr defaultColWidth="9.140625" defaultRowHeight="15.75" x14ac:dyDescent="0.25"/>
  <cols>
    <col min="1" max="1" width="3.42578125" style="55" customWidth="1"/>
    <col min="2" max="2" width="10.28515625" style="55" customWidth="1"/>
    <col min="3" max="3" width="54.5703125" style="55" customWidth="1"/>
    <col min="4" max="4" width="10" style="55" customWidth="1"/>
    <col min="5" max="5" width="7.7109375" style="55" customWidth="1"/>
    <col min="6" max="6" width="12.42578125" style="55" customWidth="1"/>
    <col min="7" max="7" width="10.85546875" style="55" customWidth="1"/>
    <col min="8" max="8" width="10.28515625" style="55" customWidth="1"/>
    <col min="9" max="9" width="10" style="55" customWidth="1"/>
    <col min="10" max="10" width="7.5703125" style="55" customWidth="1"/>
    <col min="11" max="11" width="8.85546875" style="55" customWidth="1"/>
    <col min="12" max="12" width="8" style="55" customWidth="1"/>
    <col min="13" max="13" width="8.7109375" style="55" customWidth="1"/>
    <col min="14" max="14" width="8.85546875" style="55" customWidth="1"/>
    <col min="15" max="15" width="9.42578125" style="55" customWidth="1"/>
    <col min="16" max="16" width="12" style="55" customWidth="1"/>
    <col min="17" max="17" width="10.42578125" style="55" customWidth="1"/>
    <col min="18" max="18" width="7.85546875" style="55" customWidth="1"/>
    <col min="19" max="19" width="7.7109375" style="55" customWidth="1"/>
    <col min="20" max="20" width="13.42578125" style="55" customWidth="1"/>
    <col min="21" max="22" width="9.140625" style="55"/>
    <col min="23" max="24" width="9.140625" style="178"/>
    <col min="25" max="16384" width="9.140625" style="55"/>
  </cols>
  <sheetData>
    <row r="2" spans="2:24" x14ac:dyDescent="0.25">
      <c r="C2" s="92" t="s">
        <v>85</v>
      </c>
      <c r="D2" s="51"/>
      <c r="E2" s="52"/>
      <c r="F2" s="51"/>
      <c r="G2" s="51"/>
      <c r="H2" s="5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54"/>
      <c r="W2" s="55"/>
      <c r="X2" s="55"/>
    </row>
    <row r="3" spans="2:24" x14ac:dyDescent="0.25">
      <c r="D3" s="51"/>
      <c r="E3" s="52"/>
      <c r="F3" s="51"/>
      <c r="G3" s="51"/>
      <c r="H3" s="5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54"/>
      <c r="W3" s="55"/>
      <c r="X3" s="55"/>
    </row>
    <row r="4" spans="2:24" ht="16.5" thickBot="1" x14ac:dyDescent="0.3">
      <c r="C4" s="73" t="s">
        <v>0</v>
      </c>
      <c r="W4" s="55"/>
      <c r="X4" s="55"/>
    </row>
    <row r="5" spans="2:24" ht="15" customHeight="1" thickBot="1" x14ac:dyDescent="0.3">
      <c r="B5" s="255" t="s">
        <v>1</v>
      </c>
      <c r="C5" s="255" t="s">
        <v>2</v>
      </c>
      <c r="D5" s="255" t="s">
        <v>66</v>
      </c>
      <c r="E5" s="248" t="s">
        <v>54</v>
      </c>
      <c r="F5" s="246"/>
      <c r="G5" s="247"/>
      <c r="H5" s="255" t="s">
        <v>88</v>
      </c>
      <c r="I5" s="248" t="s">
        <v>55</v>
      </c>
      <c r="J5" s="246"/>
      <c r="K5" s="246"/>
      <c r="L5" s="246"/>
      <c r="M5" s="247"/>
      <c r="N5" s="248" t="s">
        <v>60</v>
      </c>
      <c r="O5" s="246"/>
      <c r="P5" s="246"/>
      <c r="Q5" s="246"/>
      <c r="R5" s="246"/>
      <c r="S5" s="247"/>
      <c r="T5" s="255" t="s">
        <v>3</v>
      </c>
      <c r="W5" s="55"/>
      <c r="X5" s="55"/>
    </row>
    <row r="6" spans="2:24" ht="42" customHeight="1" thickBot="1" x14ac:dyDescent="0.3">
      <c r="B6" s="256"/>
      <c r="C6" s="256"/>
      <c r="D6" s="256"/>
      <c r="E6" s="58" t="s">
        <v>4</v>
      </c>
      <c r="F6" s="58" t="s">
        <v>5</v>
      </c>
      <c r="G6" s="58" t="s">
        <v>6</v>
      </c>
      <c r="H6" s="256"/>
      <c r="I6" s="57" t="s">
        <v>56</v>
      </c>
      <c r="J6" s="57" t="s">
        <v>57</v>
      </c>
      <c r="K6" s="57" t="s">
        <v>68</v>
      </c>
      <c r="L6" s="57" t="s">
        <v>58</v>
      </c>
      <c r="M6" s="57" t="s">
        <v>59</v>
      </c>
      <c r="N6" s="57" t="s">
        <v>61</v>
      </c>
      <c r="O6" s="57" t="s">
        <v>62</v>
      </c>
      <c r="P6" s="57" t="s">
        <v>64</v>
      </c>
      <c r="Q6" s="57" t="s">
        <v>65</v>
      </c>
      <c r="R6" s="57" t="s">
        <v>63</v>
      </c>
      <c r="S6" s="57" t="s">
        <v>67</v>
      </c>
      <c r="T6" s="256"/>
      <c r="V6" s="134"/>
      <c r="W6" s="55"/>
      <c r="X6" s="55"/>
    </row>
    <row r="7" spans="2:24" x14ac:dyDescent="0.25">
      <c r="B7" s="135"/>
      <c r="C7" s="110" t="s">
        <v>7</v>
      </c>
      <c r="D7" s="250"/>
      <c r="E7" s="250"/>
      <c r="F7" s="250"/>
      <c r="G7" s="250"/>
      <c r="H7" s="250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253"/>
      <c r="V7" s="134"/>
      <c r="W7" s="55"/>
      <c r="X7" s="55"/>
    </row>
    <row r="8" spans="2:24" ht="16.5" thickBot="1" x14ac:dyDescent="0.3">
      <c r="B8" s="16"/>
      <c r="C8" s="185" t="s">
        <v>8</v>
      </c>
      <c r="D8" s="251"/>
      <c r="E8" s="251"/>
      <c r="F8" s="251"/>
      <c r="G8" s="251"/>
      <c r="H8" s="251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254"/>
      <c r="V8" s="134"/>
      <c r="W8" s="55"/>
      <c r="X8" s="55"/>
    </row>
    <row r="9" spans="2:24" ht="16.5" thickBot="1" x14ac:dyDescent="0.3">
      <c r="B9" s="91"/>
      <c r="C9" s="205" t="s">
        <v>95</v>
      </c>
      <c r="D9" s="2">
        <v>60</v>
      </c>
      <c r="E9" s="23">
        <v>7.6</v>
      </c>
      <c r="F9" s="24">
        <v>7.1</v>
      </c>
      <c r="G9" s="23">
        <v>20.6</v>
      </c>
      <c r="H9" s="2">
        <v>177.6</v>
      </c>
      <c r="I9" s="136">
        <v>7.1999999999999995E-2</v>
      </c>
      <c r="J9" s="136">
        <v>0.08</v>
      </c>
      <c r="K9" s="39">
        <v>0</v>
      </c>
      <c r="L9" s="136">
        <v>0.05</v>
      </c>
      <c r="M9" s="136">
        <v>0.32</v>
      </c>
      <c r="N9" s="13">
        <v>210</v>
      </c>
      <c r="O9" s="137">
        <v>142</v>
      </c>
      <c r="P9" s="137">
        <v>23.2</v>
      </c>
      <c r="Q9" s="137"/>
      <c r="R9" s="137">
        <v>0.94</v>
      </c>
      <c r="S9" s="137">
        <v>0</v>
      </c>
      <c r="T9" s="61" t="s">
        <v>162</v>
      </c>
      <c r="V9" s="134"/>
      <c r="W9" s="55"/>
      <c r="X9" s="55"/>
    </row>
    <row r="10" spans="2:24" ht="16.5" thickBot="1" x14ac:dyDescent="0.3">
      <c r="B10" s="66"/>
      <c r="C10" s="206" t="s">
        <v>121</v>
      </c>
      <c r="D10" s="23">
        <v>200</v>
      </c>
      <c r="E10" s="3">
        <v>8.3000000000000007</v>
      </c>
      <c r="F10" s="3">
        <v>11.7</v>
      </c>
      <c r="G10" s="3">
        <v>37.5</v>
      </c>
      <c r="H10" s="3">
        <v>288</v>
      </c>
      <c r="I10" s="136">
        <v>0.15</v>
      </c>
      <c r="J10" s="13">
        <v>0.02</v>
      </c>
      <c r="K10" s="138"/>
      <c r="L10" s="13">
        <v>0.9</v>
      </c>
      <c r="M10" s="138"/>
      <c r="N10" s="13">
        <v>12</v>
      </c>
      <c r="O10" s="138">
        <v>101</v>
      </c>
      <c r="P10" s="13">
        <v>36</v>
      </c>
      <c r="Q10" s="138">
        <v>88</v>
      </c>
      <c r="R10" s="13">
        <v>1.2</v>
      </c>
      <c r="S10" s="137">
        <v>2.2999999999999998</v>
      </c>
      <c r="T10" s="63" t="s">
        <v>122</v>
      </c>
      <c r="W10" s="55"/>
      <c r="X10" s="55"/>
    </row>
    <row r="11" spans="2:24" ht="16.5" thickBot="1" x14ac:dyDescent="0.3">
      <c r="B11" s="256" t="s">
        <v>9</v>
      </c>
      <c r="C11" s="206" t="s">
        <v>94</v>
      </c>
      <c r="D11" s="37">
        <v>200</v>
      </c>
      <c r="E11" s="64">
        <v>0.1</v>
      </c>
      <c r="F11" s="65">
        <v>0</v>
      </c>
      <c r="G11" s="65">
        <v>9</v>
      </c>
      <c r="H11" s="4">
        <v>36</v>
      </c>
      <c r="I11" s="139">
        <v>0.04</v>
      </c>
      <c r="J11" s="139">
        <v>0.01</v>
      </c>
      <c r="K11" s="139"/>
      <c r="L11" s="139">
        <v>0.3</v>
      </c>
      <c r="M11" s="139">
        <v>0.04</v>
      </c>
      <c r="N11" s="139">
        <v>4.5</v>
      </c>
      <c r="O11" s="139">
        <v>7.2</v>
      </c>
      <c r="P11" s="139">
        <v>3.8</v>
      </c>
      <c r="Q11" s="139">
        <v>20.8</v>
      </c>
      <c r="R11" s="140">
        <v>0.7</v>
      </c>
      <c r="S11" s="139">
        <v>0</v>
      </c>
      <c r="T11" s="66">
        <v>376</v>
      </c>
      <c r="W11" s="55"/>
      <c r="X11" s="55"/>
    </row>
    <row r="12" spans="2:24" ht="16.5" thickBot="1" x14ac:dyDescent="0.3">
      <c r="B12" s="256"/>
      <c r="C12" s="206" t="s">
        <v>89</v>
      </c>
      <c r="D12" s="39">
        <v>40</v>
      </c>
      <c r="E12" s="39">
        <v>2</v>
      </c>
      <c r="F12" s="2">
        <v>0.36</v>
      </c>
      <c r="G12" s="67">
        <v>15.87</v>
      </c>
      <c r="H12" s="23">
        <v>74.7</v>
      </c>
      <c r="I12" s="2">
        <v>5.0999999999999997E-2</v>
      </c>
      <c r="J12" s="2">
        <v>2.4E-2</v>
      </c>
      <c r="K12" s="23"/>
      <c r="L12" s="2"/>
      <c r="M12" s="67"/>
      <c r="N12" s="2">
        <v>8.6999999999999993</v>
      </c>
      <c r="O12" s="39">
        <v>45</v>
      </c>
      <c r="P12" s="2">
        <v>14.1</v>
      </c>
      <c r="Q12" s="23">
        <v>70.5</v>
      </c>
      <c r="R12" s="2">
        <v>1.17</v>
      </c>
      <c r="S12" s="67">
        <v>15.3</v>
      </c>
      <c r="T12" s="63" t="s">
        <v>163</v>
      </c>
      <c r="W12" s="55"/>
      <c r="X12" s="55"/>
    </row>
    <row r="13" spans="2:24" ht="16.5" thickBot="1" x14ac:dyDescent="0.3">
      <c r="B13" s="256"/>
      <c r="C13" s="171"/>
      <c r="D13" s="39"/>
      <c r="E13" s="39"/>
      <c r="F13" s="2"/>
      <c r="G13" s="67"/>
      <c r="H13" s="6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63"/>
      <c r="W13" s="55"/>
      <c r="X13" s="55"/>
    </row>
    <row r="14" spans="2:24" ht="21.6" customHeight="1" thickBot="1" x14ac:dyDescent="0.3">
      <c r="B14" s="186" t="s">
        <v>10</v>
      </c>
      <c r="C14" s="187" t="s">
        <v>11</v>
      </c>
      <c r="D14" s="25">
        <f>SUM(D9:D13)</f>
        <v>500</v>
      </c>
      <c r="E14" s="186">
        <f>SUM(SUM(E9:E13))</f>
        <v>18</v>
      </c>
      <c r="F14" s="186">
        <f>SUM(SUM(F9:F13))</f>
        <v>19.159999999999997</v>
      </c>
      <c r="G14" s="186">
        <f>SUM(SUM(G9:G13))</f>
        <v>82.97</v>
      </c>
      <c r="H14" s="186">
        <f>SUM(SUM(H9:H13))</f>
        <v>576.30000000000007</v>
      </c>
      <c r="I14" s="186">
        <f>SUM(SUM(I9:I13))</f>
        <v>0.31299999999999994</v>
      </c>
      <c r="J14" s="186">
        <f t="shared" ref="J14:S14" si="0">SUM(SUM(J9:J13))</f>
        <v>0.13400000000000001</v>
      </c>
      <c r="K14" s="186">
        <f t="shared" si="0"/>
        <v>0</v>
      </c>
      <c r="L14" s="186">
        <f t="shared" si="0"/>
        <v>1.25</v>
      </c>
      <c r="M14" s="186">
        <f t="shared" si="0"/>
        <v>0.36</v>
      </c>
      <c r="N14" s="186">
        <f t="shared" si="0"/>
        <v>235.2</v>
      </c>
      <c r="O14" s="186">
        <f t="shared" si="0"/>
        <v>295.2</v>
      </c>
      <c r="P14" s="186">
        <f t="shared" si="0"/>
        <v>77.099999999999994</v>
      </c>
      <c r="Q14" s="186">
        <f t="shared" si="0"/>
        <v>179.3</v>
      </c>
      <c r="R14" s="186">
        <f t="shared" si="0"/>
        <v>4.01</v>
      </c>
      <c r="S14" s="186">
        <f t="shared" si="0"/>
        <v>17.600000000000001</v>
      </c>
      <c r="T14" s="42"/>
      <c r="V14" s="134"/>
      <c r="W14" s="55"/>
      <c r="X14" s="55"/>
    </row>
    <row r="15" spans="2:24" ht="15.6" customHeight="1" thickBot="1" x14ac:dyDescent="0.3">
      <c r="B15" s="141"/>
      <c r="C15" s="207" t="s">
        <v>83</v>
      </c>
      <c r="D15" s="3">
        <v>60</v>
      </c>
      <c r="E15" s="39">
        <v>0.6</v>
      </c>
      <c r="F15" s="39">
        <v>2.1</v>
      </c>
      <c r="G15" s="2">
        <v>3.8</v>
      </c>
      <c r="H15" s="2">
        <v>36.5</v>
      </c>
      <c r="I15" s="5">
        <v>0.06</v>
      </c>
      <c r="J15" s="5">
        <v>6.6000000000000003E-2</v>
      </c>
      <c r="K15" s="5"/>
      <c r="L15" s="5">
        <v>95.7</v>
      </c>
      <c r="M15" s="5">
        <v>20</v>
      </c>
      <c r="N15" s="5">
        <v>12</v>
      </c>
      <c r="O15" s="5">
        <v>18.5</v>
      </c>
      <c r="P15" s="5">
        <v>7.5</v>
      </c>
      <c r="Q15" s="142">
        <v>126.3</v>
      </c>
      <c r="R15" s="19">
        <v>0.4</v>
      </c>
      <c r="S15" s="5">
        <v>0.6</v>
      </c>
      <c r="T15" s="63" t="s">
        <v>159</v>
      </c>
      <c r="W15" s="55"/>
      <c r="X15" s="55"/>
    </row>
    <row r="16" spans="2:24" ht="16.5" thickBot="1" x14ac:dyDescent="0.3">
      <c r="B16" s="141"/>
      <c r="C16" s="206" t="s">
        <v>97</v>
      </c>
      <c r="D16" s="2">
        <v>210</v>
      </c>
      <c r="E16" s="26">
        <v>1.95</v>
      </c>
      <c r="F16" s="26">
        <v>5.6</v>
      </c>
      <c r="G16" s="26">
        <v>13.6</v>
      </c>
      <c r="H16" s="6">
        <v>113</v>
      </c>
      <c r="I16" s="19">
        <v>0.06</v>
      </c>
      <c r="J16" s="142">
        <v>0.05</v>
      </c>
      <c r="K16" s="19"/>
      <c r="L16" s="142">
        <v>45.1</v>
      </c>
      <c r="M16" s="19">
        <v>5.54</v>
      </c>
      <c r="N16" s="142">
        <v>18</v>
      </c>
      <c r="O16" s="19">
        <v>47.5</v>
      </c>
      <c r="P16" s="142">
        <v>19.600000000000001</v>
      </c>
      <c r="Q16" s="143">
        <v>302.39999999999998</v>
      </c>
      <c r="R16" s="19">
        <v>0.67</v>
      </c>
      <c r="S16" s="19">
        <v>3.8</v>
      </c>
      <c r="T16" s="3">
        <v>96</v>
      </c>
      <c r="W16" s="55"/>
      <c r="X16" s="55"/>
    </row>
    <row r="17" spans="2:20" s="55" customFormat="1" ht="17.25" customHeight="1" thickBot="1" x14ac:dyDescent="0.3">
      <c r="B17" s="188" t="s">
        <v>12</v>
      </c>
      <c r="C17" s="171" t="s">
        <v>98</v>
      </c>
      <c r="D17" s="27">
        <v>90</v>
      </c>
      <c r="E17" s="7">
        <v>11.3</v>
      </c>
      <c r="F17" s="7">
        <v>5.3</v>
      </c>
      <c r="G17" s="7">
        <v>13.5</v>
      </c>
      <c r="H17" s="7">
        <v>147.6</v>
      </c>
      <c r="I17" s="3">
        <v>0.08</v>
      </c>
      <c r="J17" s="3">
        <v>0.12</v>
      </c>
      <c r="K17" s="3"/>
      <c r="L17" s="3">
        <v>0.09</v>
      </c>
      <c r="M17" s="3">
        <v>0.36</v>
      </c>
      <c r="N17" s="3">
        <v>57.6</v>
      </c>
      <c r="O17" s="3">
        <v>154.80000000000001</v>
      </c>
      <c r="P17" s="3">
        <v>28.8</v>
      </c>
      <c r="Q17" s="3"/>
      <c r="R17" s="3">
        <v>1.08</v>
      </c>
      <c r="S17" s="3">
        <v>0</v>
      </c>
      <c r="T17" s="3" t="s">
        <v>158</v>
      </c>
    </row>
    <row r="18" spans="2:20" s="55" customFormat="1" ht="34.5" customHeight="1" thickBot="1" x14ac:dyDescent="0.3">
      <c r="B18" s="188"/>
      <c r="C18" s="206" t="s">
        <v>22</v>
      </c>
      <c r="D18" s="2">
        <v>150</v>
      </c>
      <c r="E18" s="82">
        <v>3.7</v>
      </c>
      <c r="F18" s="82">
        <v>4</v>
      </c>
      <c r="G18" s="82">
        <v>23.8</v>
      </c>
      <c r="H18" s="41">
        <v>146</v>
      </c>
      <c r="I18" s="41">
        <v>0.12</v>
      </c>
      <c r="J18" s="41">
        <v>0.11</v>
      </c>
      <c r="K18" s="41">
        <v>0.11</v>
      </c>
      <c r="L18" s="41">
        <v>30</v>
      </c>
      <c r="M18" s="41">
        <v>4</v>
      </c>
      <c r="N18" s="41">
        <v>39</v>
      </c>
      <c r="O18" s="41">
        <v>73.5</v>
      </c>
      <c r="P18" s="41">
        <v>24</v>
      </c>
      <c r="Q18" s="41">
        <v>624</v>
      </c>
      <c r="R18" s="41">
        <v>0.8</v>
      </c>
      <c r="S18" s="41">
        <v>4.2</v>
      </c>
      <c r="T18" s="63">
        <v>312</v>
      </c>
    </row>
    <row r="19" spans="2:20" s="55" customFormat="1" ht="16.5" thickBot="1" x14ac:dyDescent="0.3">
      <c r="B19" s="263"/>
      <c r="C19" s="206" t="s">
        <v>71</v>
      </c>
      <c r="D19" s="23">
        <v>200</v>
      </c>
      <c r="E19" s="39">
        <v>0.6</v>
      </c>
      <c r="F19" s="2">
        <v>0.1</v>
      </c>
      <c r="G19" s="67">
        <v>20.100000000000001</v>
      </c>
      <c r="H19" s="67">
        <v>84</v>
      </c>
      <c r="I19" s="67">
        <v>0.01</v>
      </c>
      <c r="J19" s="67"/>
      <c r="K19" s="67"/>
      <c r="L19" s="67"/>
      <c r="M19" s="67">
        <v>0.2</v>
      </c>
      <c r="N19" s="67">
        <v>20.100000000000001</v>
      </c>
      <c r="O19" s="67">
        <v>19.2</v>
      </c>
      <c r="P19" s="67">
        <v>14.4</v>
      </c>
      <c r="Q19" s="23"/>
      <c r="R19" s="2">
        <v>0.69</v>
      </c>
      <c r="S19" s="67"/>
      <c r="T19" s="3">
        <v>349</v>
      </c>
    </row>
    <row r="20" spans="2:20" s="55" customFormat="1" ht="16.5" thickBot="1" x14ac:dyDescent="0.3">
      <c r="B20" s="263"/>
      <c r="C20" s="206" t="s">
        <v>69</v>
      </c>
      <c r="D20" s="23">
        <v>50</v>
      </c>
      <c r="E20" s="24">
        <v>4</v>
      </c>
      <c r="F20" s="23">
        <v>0.5</v>
      </c>
      <c r="G20" s="24">
        <v>23</v>
      </c>
      <c r="H20" s="67">
        <v>112.5</v>
      </c>
      <c r="I20" s="67">
        <v>5.5E-2</v>
      </c>
      <c r="J20" s="67">
        <v>1.4999999999999999E-2</v>
      </c>
      <c r="K20" s="67"/>
      <c r="L20" s="67"/>
      <c r="M20" s="67"/>
      <c r="N20" s="67">
        <v>10</v>
      </c>
      <c r="O20" s="67">
        <v>32.5</v>
      </c>
      <c r="P20" s="67">
        <v>7</v>
      </c>
      <c r="Q20" s="23">
        <v>46.5</v>
      </c>
      <c r="R20" s="2">
        <v>0.55000000000000004</v>
      </c>
      <c r="S20" s="67">
        <v>1.6</v>
      </c>
      <c r="T20" s="3" t="s">
        <v>164</v>
      </c>
    </row>
    <row r="21" spans="2:20" s="55" customFormat="1" ht="16.5" thickBot="1" x14ac:dyDescent="0.3">
      <c r="B21" s="263"/>
      <c r="C21" s="171" t="s">
        <v>89</v>
      </c>
      <c r="D21" s="51">
        <v>30</v>
      </c>
      <c r="E21" s="68">
        <v>2</v>
      </c>
      <c r="F21" s="69">
        <v>0.36</v>
      </c>
      <c r="G21" s="144">
        <v>15.87</v>
      </c>
      <c r="H21" s="70">
        <v>74.7</v>
      </c>
      <c r="I21" s="2">
        <v>5.0999999999999997E-2</v>
      </c>
      <c r="J21" s="2">
        <v>2.4E-2</v>
      </c>
      <c r="K21" s="51"/>
      <c r="L21" s="2"/>
      <c r="M21" s="51"/>
      <c r="N21" s="2">
        <v>8.6999999999999993</v>
      </c>
      <c r="O21" s="51">
        <v>45</v>
      </c>
      <c r="P21" s="2">
        <v>14.1</v>
      </c>
      <c r="Q21" s="51">
        <v>70.5</v>
      </c>
      <c r="R21" s="79">
        <v>1.17</v>
      </c>
      <c r="S21" s="67">
        <v>15.3</v>
      </c>
      <c r="T21" s="71" t="s">
        <v>163</v>
      </c>
    </row>
    <row r="22" spans="2:20" s="55" customFormat="1" ht="18.75" customHeight="1" thickBot="1" x14ac:dyDescent="0.3">
      <c r="B22" s="145"/>
      <c r="C22" s="187" t="s">
        <v>13</v>
      </c>
      <c r="D22" s="25">
        <f>SUM(D15:D21)</f>
        <v>790</v>
      </c>
      <c r="E22" s="42">
        <f>SUM(SUM(E15:E21))</f>
        <v>24.150000000000002</v>
      </c>
      <c r="F22" s="42">
        <f>SUM(SUM(F15:F21))</f>
        <v>17.96</v>
      </c>
      <c r="G22" s="42">
        <f>SUM(SUM(G15:G21))</f>
        <v>113.67000000000002</v>
      </c>
      <c r="H22" s="42">
        <f>SUM(SUM(H15:H21))</f>
        <v>714.30000000000007</v>
      </c>
      <c r="I22" s="42">
        <f>SUM(SUM(I15:I21))</f>
        <v>0.436</v>
      </c>
      <c r="J22" s="42">
        <f t="shared" ref="J22:S22" si="1">SUM(SUM(J15:J21))</f>
        <v>0.38500000000000001</v>
      </c>
      <c r="K22" s="42">
        <f t="shared" si="1"/>
        <v>0.11</v>
      </c>
      <c r="L22" s="42">
        <f t="shared" si="1"/>
        <v>170.89000000000001</v>
      </c>
      <c r="M22" s="42">
        <f t="shared" si="1"/>
        <v>30.099999999999998</v>
      </c>
      <c r="N22" s="42">
        <f t="shared" si="1"/>
        <v>165.39999999999998</v>
      </c>
      <c r="O22" s="42">
        <f t="shared" si="1"/>
        <v>391</v>
      </c>
      <c r="P22" s="42">
        <f t="shared" si="1"/>
        <v>115.4</v>
      </c>
      <c r="Q22" s="186">
        <f t="shared" si="1"/>
        <v>1169.7</v>
      </c>
      <c r="R22" s="42">
        <f t="shared" si="1"/>
        <v>5.36</v>
      </c>
      <c r="S22" s="25">
        <f t="shared" si="1"/>
        <v>25.5</v>
      </c>
      <c r="T22" s="63"/>
    </row>
    <row r="23" spans="2:20" s="55" customFormat="1" ht="21" customHeight="1" thickBot="1" x14ac:dyDescent="0.3">
      <c r="B23" s="146"/>
      <c r="C23" s="208" t="s">
        <v>14</v>
      </c>
      <c r="D23" s="72">
        <f>D14+D22</f>
        <v>1290</v>
      </c>
      <c r="E23" s="72">
        <f>E14+E22</f>
        <v>42.150000000000006</v>
      </c>
      <c r="F23" s="10">
        <f t="shared" ref="F23:R23" si="2">SUM(F14,F22)</f>
        <v>37.119999999999997</v>
      </c>
      <c r="G23" s="10">
        <f t="shared" si="2"/>
        <v>196.64000000000001</v>
      </c>
      <c r="H23" s="10">
        <f t="shared" si="2"/>
        <v>1290.6000000000001</v>
      </c>
      <c r="I23" s="10">
        <f t="shared" si="2"/>
        <v>0.74899999999999989</v>
      </c>
      <c r="J23" s="10">
        <f t="shared" si="2"/>
        <v>0.51900000000000002</v>
      </c>
      <c r="K23" s="10">
        <f t="shared" si="2"/>
        <v>0.11</v>
      </c>
      <c r="L23" s="10">
        <f t="shared" si="2"/>
        <v>172.14000000000001</v>
      </c>
      <c r="M23" s="10">
        <f t="shared" si="2"/>
        <v>30.459999999999997</v>
      </c>
      <c r="N23" s="10">
        <f t="shared" si="2"/>
        <v>400.59999999999997</v>
      </c>
      <c r="O23" s="10">
        <f t="shared" si="2"/>
        <v>686.2</v>
      </c>
      <c r="P23" s="10">
        <f t="shared" si="2"/>
        <v>192.5</v>
      </c>
      <c r="Q23" s="10">
        <f t="shared" si="2"/>
        <v>1349</v>
      </c>
      <c r="R23" s="10">
        <f t="shared" si="2"/>
        <v>9.370000000000001</v>
      </c>
      <c r="S23" s="10">
        <f>SUM(S14,S22)/1000</f>
        <v>4.3099999999999999E-2</v>
      </c>
      <c r="T23" s="73"/>
    </row>
    <row r="24" spans="2:20" s="55" customFormat="1" ht="33" customHeight="1" thickBot="1" x14ac:dyDescent="0.3">
      <c r="B24" s="145"/>
      <c r="C24" s="187" t="s">
        <v>15</v>
      </c>
      <c r="D24" s="34"/>
      <c r="E24" s="35">
        <f>E23*100/77</f>
        <v>54.740259740259752</v>
      </c>
      <c r="F24" s="14">
        <f>F23*100/79</f>
        <v>46.987341772151893</v>
      </c>
      <c r="G24" s="14">
        <f>G23*100/335</f>
        <v>58.698507462686564</v>
      </c>
      <c r="H24" s="11">
        <f>H23*100/2350</f>
        <v>54.919148936170217</v>
      </c>
      <c r="I24" s="17">
        <f>I23*100/1.2</f>
        <v>62.416666666666664</v>
      </c>
      <c r="J24" s="35">
        <f>J23*100/1.4</f>
        <v>37.071428571428569</v>
      </c>
      <c r="K24" s="35">
        <f>K23*100/10</f>
        <v>1.1000000000000001</v>
      </c>
      <c r="L24" s="35">
        <f>L23*100/700</f>
        <v>24.591428571428573</v>
      </c>
      <c r="M24" s="35">
        <f>M23*100/60</f>
        <v>50.766666666666659</v>
      </c>
      <c r="N24" s="35">
        <f>N23*100/1100</f>
        <v>36.418181818181822</v>
      </c>
      <c r="O24" s="35">
        <f>O23*100/1100</f>
        <v>62.381818181818183</v>
      </c>
      <c r="P24" s="35">
        <f>P23*100/250</f>
        <v>77</v>
      </c>
      <c r="Q24" s="35">
        <f>Q23*100/1100</f>
        <v>122.63636363636364</v>
      </c>
      <c r="R24" s="11">
        <f>R23*100/12</f>
        <v>78.083333333333343</v>
      </c>
      <c r="S24" s="35">
        <f>S23*100/0.1</f>
        <v>43.099999999999994</v>
      </c>
      <c r="T24" s="38"/>
    </row>
    <row r="25" spans="2:20" s="55" customFormat="1" x14ac:dyDescent="0.25">
      <c r="B25" s="84"/>
      <c r="C25" s="76"/>
      <c r="D25" s="3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38"/>
    </row>
    <row r="26" spans="2:20" s="55" customFormat="1" ht="16.5" thickBot="1" x14ac:dyDescent="0.3">
      <c r="B26" s="51"/>
      <c r="C26" s="209"/>
      <c r="D26" s="51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3"/>
    </row>
    <row r="27" spans="2:20" s="55" customFormat="1" ht="15" customHeight="1" thickBot="1" x14ac:dyDescent="0.3">
      <c r="B27" s="255" t="s">
        <v>1</v>
      </c>
      <c r="C27" s="255" t="s">
        <v>2</v>
      </c>
      <c r="D27" s="255" t="s">
        <v>66</v>
      </c>
      <c r="E27" s="248" t="s">
        <v>54</v>
      </c>
      <c r="F27" s="246"/>
      <c r="G27" s="247"/>
      <c r="H27" s="255" t="s">
        <v>88</v>
      </c>
      <c r="I27" s="248" t="s">
        <v>55</v>
      </c>
      <c r="J27" s="246"/>
      <c r="K27" s="246"/>
      <c r="L27" s="246"/>
      <c r="M27" s="247"/>
      <c r="N27" s="248" t="s">
        <v>60</v>
      </c>
      <c r="O27" s="246"/>
      <c r="P27" s="246"/>
      <c r="Q27" s="246"/>
      <c r="R27" s="246"/>
      <c r="S27" s="247"/>
      <c r="T27" s="255" t="s">
        <v>3</v>
      </c>
    </row>
    <row r="28" spans="2:20" s="55" customFormat="1" ht="39.6" customHeight="1" thickBot="1" x14ac:dyDescent="0.3">
      <c r="B28" s="256"/>
      <c r="C28" s="256"/>
      <c r="D28" s="261"/>
      <c r="E28" s="58" t="s">
        <v>4</v>
      </c>
      <c r="F28" s="58" t="s">
        <v>5</v>
      </c>
      <c r="G28" s="58" t="s">
        <v>6</v>
      </c>
      <c r="H28" s="256"/>
      <c r="I28" s="57" t="s">
        <v>56</v>
      </c>
      <c r="J28" s="57" t="s">
        <v>57</v>
      </c>
      <c r="K28" s="57" t="s">
        <v>68</v>
      </c>
      <c r="L28" s="57" t="s">
        <v>58</v>
      </c>
      <c r="M28" s="57" t="s">
        <v>59</v>
      </c>
      <c r="N28" s="57" t="s">
        <v>61</v>
      </c>
      <c r="O28" s="57" t="s">
        <v>62</v>
      </c>
      <c r="P28" s="57" t="s">
        <v>64</v>
      </c>
      <c r="Q28" s="57" t="s">
        <v>65</v>
      </c>
      <c r="R28" s="57" t="s">
        <v>63</v>
      </c>
      <c r="S28" s="57" t="s">
        <v>67</v>
      </c>
      <c r="T28" s="256"/>
    </row>
    <row r="29" spans="2:20" s="55" customFormat="1" x14ac:dyDescent="0.25">
      <c r="B29" s="135"/>
      <c r="C29" s="110" t="s">
        <v>7</v>
      </c>
      <c r="D29" s="250"/>
      <c r="E29" s="250"/>
      <c r="F29" s="250"/>
      <c r="G29" s="250"/>
      <c r="H29" s="250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253"/>
    </row>
    <row r="30" spans="2:20" s="55" customFormat="1" ht="16.5" thickBot="1" x14ac:dyDescent="0.3">
      <c r="B30" s="135"/>
      <c r="C30" s="189" t="s">
        <v>16</v>
      </c>
      <c r="D30" s="252"/>
      <c r="E30" s="252"/>
      <c r="F30" s="252"/>
      <c r="G30" s="252"/>
      <c r="H30" s="252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260"/>
    </row>
    <row r="31" spans="2:20" s="55" customFormat="1" ht="15" customHeight="1" thickBot="1" x14ac:dyDescent="0.3">
      <c r="B31" s="188"/>
      <c r="C31" s="206" t="s">
        <v>84</v>
      </c>
      <c r="D31" s="2">
        <v>100</v>
      </c>
      <c r="E31" s="2">
        <v>7.64</v>
      </c>
      <c r="F31" s="2">
        <v>10.91</v>
      </c>
      <c r="G31" s="2">
        <v>8.18</v>
      </c>
      <c r="H31" s="2">
        <v>161.82</v>
      </c>
      <c r="I31" s="2">
        <v>0.03</v>
      </c>
      <c r="J31" s="2">
        <v>0.05</v>
      </c>
      <c r="K31" s="2">
        <v>0</v>
      </c>
      <c r="L31" s="2">
        <v>6.73</v>
      </c>
      <c r="M31" s="2">
        <v>0.91</v>
      </c>
      <c r="N31" s="2">
        <v>29.45</v>
      </c>
      <c r="O31" s="2">
        <v>76.819999999999993</v>
      </c>
      <c r="P31" s="2">
        <v>12.36</v>
      </c>
      <c r="Q31" s="2">
        <v>160.72999999999999</v>
      </c>
      <c r="R31" s="2">
        <v>1</v>
      </c>
      <c r="S31" s="2">
        <v>3.27</v>
      </c>
      <c r="T31" s="2" t="s">
        <v>160</v>
      </c>
    </row>
    <row r="32" spans="2:20" s="55" customFormat="1" ht="16.5" thickBot="1" x14ac:dyDescent="0.3">
      <c r="B32" s="66"/>
      <c r="C32" s="206" t="s">
        <v>75</v>
      </c>
      <c r="D32" s="51">
        <v>150</v>
      </c>
      <c r="E32" s="28">
        <v>5.0999999999999996</v>
      </c>
      <c r="F32" s="29">
        <v>4.4000000000000004</v>
      </c>
      <c r="G32" s="86">
        <v>30</v>
      </c>
      <c r="H32" s="47">
        <v>180</v>
      </c>
      <c r="I32" s="147">
        <v>0.06</v>
      </c>
      <c r="J32" s="148">
        <v>0.03</v>
      </c>
      <c r="K32" s="149">
        <v>7.3999999999999996E-2</v>
      </c>
      <c r="L32" s="148">
        <v>26.6</v>
      </c>
      <c r="M32" s="149">
        <v>66.72</v>
      </c>
      <c r="N32" s="148">
        <v>11</v>
      </c>
      <c r="O32" s="149">
        <v>40</v>
      </c>
      <c r="P32" s="148">
        <v>7</v>
      </c>
      <c r="Q32" s="149">
        <v>53</v>
      </c>
      <c r="R32" s="148">
        <v>0.7</v>
      </c>
      <c r="S32" s="150">
        <v>0.8</v>
      </c>
      <c r="T32" s="77">
        <v>203</v>
      </c>
    </row>
    <row r="33" spans="2:20" s="55" customFormat="1" ht="16.5" thickBot="1" x14ac:dyDescent="0.3">
      <c r="B33" s="256" t="s">
        <v>9</v>
      </c>
      <c r="C33" s="206" t="s">
        <v>99</v>
      </c>
      <c r="D33" s="23">
        <v>212</v>
      </c>
      <c r="E33" s="39">
        <v>0.2</v>
      </c>
      <c r="F33" s="2">
        <v>0.01</v>
      </c>
      <c r="G33" s="67">
        <v>9.9</v>
      </c>
      <c r="H33" s="67">
        <v>41</v>
      </c>
      <c r="I33" s="67">
        <v>0.01</v>
      </c>
      <c r="J33" s="67">
        <v>8.9999999999999998E-4</v>
      </c>
      <c r="K33" s="67"/>
      <c r="L33" s="67">
        <v>0.05</v>
      </c>
      <c r="M33" s="67">
        <v>2.2000000000000002</v>
      </c>
      <c r="N33" s="67">
        <v>15.8</v>
      </c>
      <c r="O33" s="67">
        <v>8</v>
      </c>
      <c r="P33" s="67">
        <v>6</v>
      </c>
      <c r="Q33" s="67">
        <v>33.700000000000003</v>
      </c>
      <c r="R33" s="67">
        <v>0.78</v>
      </c>
      <c r="S33" s="67">
        <v>5.0000000000000001E-3</v>
      </c>
      <c r="T33" s="3">
        <v>377</v>
      </c>
    </row>
    <row r="34" spans="2:20" s="55" customFormat="1" ht="16.5" thickBot="1" x14ac:dyDescent="0.3">
      <c r="B34" s="256"/>
      <c r="C34" s="206" t="s">
        <v>89</v>
      </c>
      <c r="D34" s="2">
        <v>40</v>
      </c>
      <c r="E34" s="2">
        <v>2.66</v>
      </c>
      <c r="F34" s="2">
        <v>0.48</v>
      </c>
      <c r="G34" s="2">
        <v>21.2</v>
      </c>
      <c r="H34" s="2">
        <v>99.6</v>
      </c>
      <c r="I34" s="2">
        <v>6.8000000000000005E-2</v>
      </c>
      <c r="J34" s="2">
        <v>3.2000000000000001E-2</v>
      </c>
      <c r="K34" s="2"/>
      <c r="L34" s="2"/>
      <c r="M34" s="2"/>
      <c r="N34" s="2">
        <v>11.6</v>
      </c>
      <c r="O34" s="2">
        <v>60</v>
      </c>
      <c r="P34" s="2">
        <v>18.8</v>
      </c>
      <c r="Q34" s="2">
        <v>94</v>
      </c>
      <c r="R34" s="2">
        <v>1.56</v>
      </c>
      <c r="S34" s="2">
        <v>20.399999999999999</v>
      </c>
      <c r="T34" s="63" t="s">
        <v>163</v>
      </c>
    </row>
    <row r="35" spans="2:20" s="55" customFormat="1" ht="16.5" thickBot="1" x14ac:dyDescent="0.3">
      <c r="B35" s="256"/>
      <c r="C35" s="210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0"/>
    </row>
    <row r="36" spans="2:20" s="55" customFormat="1" ht="18.600000000000001" customHeight="1" thickBot="1" x14ac:dyDescent="0.3">
      <c r="B36" s="186" t="s">
        <v>10</v>
      </c>
      <c r="C36" s="187" t="s">
        <v>11</v>
      </c>
      <c r="D36" s="25">
        <f>SUM(D31:D35)</f>
        <v>502</v>
      </c>
      <c r="E36" s="25">
        <f t="shared" ref="E36:S36" si="3">SUM(E31:E35)</f>
        <v>15.599999999999998</v>
      </c>
      <c r="F36" s="25">
        <f t="shared" si="3"/>
        <v>15.8</v>
      </c>
      <c r="G36" s="25">
        <f t="shared" si="3"/>
        <v>69.28</v>
      </c>
      <c r="H36" s="25">
        <f t="shared" si="3"/>
        <v>482.41999999999996</v>
      </c>
      <c r="I36" s="25">
        <f t="shared" si="3"/>
        <v>0.16799999999999998</v>
      </c>
      <c r="J36" s="25">
        <f t="shared" si="3"/>
        <v>0.1129</v>
      </c>
      <c r="K36" s="25">
        <f t="shared" si="3"/>
        <v>7.3999999999999996E-2</v>
      </c>
      <c r="L36" s="25">
        <f t="shared" si="3"/>
        <v>33.379999999999995</v>
      </c>
      <c r="M36" s="25">
        <f t="shared" si="3"/>
        <v>69.83</v>
      </c>
      <c r="N36" s="25">
        <f t="shared" si="3"/>
        <v>67.849999999999994</v>
      </c>
      <c r="O36" s="25">
        <f t="shared" si="3"/>
        <v>184.82</v>
      </c>
      <c r="P36" s="25">
        <f t="shared" si="3"/>
        <v>44.16</v>
      </c>
      <c r="Q36" s="25">
        <f t="shared" si="3"/>
        <v>341.43</v>
      </c>
      <c r="R36" s="42">
        <f t="shared" si="3"/>
        <v>4.04</v>
      </c>
      <c r="S36" s="25">
        <f t="shared" si="3"/>
        <v>24.474999999999998</v>
      </c>
      <c r="T36" s="42"/>
    </row>
    <row r="37" spans="2:20" s="55" customFormat="1" ht="16.5" thickBot="1" x14ac:dyDescent="0.3">
      <c r="B37" s="151"/>
      <c r="C37" s="205" t="s">
        <v>123</v>
      </c>
      <c r="D37" s="81">
        <v>60</v>
      </c>
      <c r="E37" s="39">
        <v>1.1000000000000001</v>
      </c>
      <c r="F37" s="39">
        <v>5.3</v>
      </c>
      <c r="G37" s="2">
        <v>4.5999999999999996</v>
      </c>
      <c r="H37" s="23">
        <v>71.400000000000006</v>
      </c>
      <c r="I37" s="136">
        <v>1.2E-2</v>
      </c>
      <c r="J37" s="136">
        <v>0.03</v>
      </c>
      <c r="K37" s="13">
        <v>0</v>
      </c>
      <c r="L37" s="138">
        <v>91.8</v>
      </c>
      <c r="M37" s="13">
        <v>4.2</v>
      </c>
      <c r="N37" s="138">
        <v>24.6</v>
      </c>
      <c r="O37" s="13">
        <v>22.2</v>
      </c>
      <c r="P37" s="138">
        <v>9</v>
      </c>
      <c r="Q37" s="13">
        <v>189</v>
      </c>
      <c r="R37" s="137">
        <v>0.42</v>
      </c>
      <c r="S37" s="137">
        <v>0</v>
      </c>
      <c r="T37" s="3" t="s">
        <v>158</v>
      </c>
    </row>
    <row r="38" spans="2:20" s="55" customFormat="1" ht="16.5" thickBot="1" x14ac:dyDescent="0.3">
      <c r="B38" s="66"/>
      <c r="C38" s="206" t="s">
        <v>72</v>
      </c>
      <c r="D38" s="51">
        <v>200</v>
      </c>
      <c r="E38" s="30">
        <v>2.2999999999999998</v>
      </c>
      <c r="F38" s="31">
        <v>3.3</v>
      </c>
      <c r="G38" s="31">
        <v>9.8000000000000007</v>
      </c>
      <c r="H38" s="9">
        <v>78.2</v>
      </c>
      <c r="I38" s="143">
        <v>0.05</v>
      </c>
      <c r="J38" s="19">
        <v>0.05</v>
      </c>
      <c r="K38" s="142"/>
      <c r="L38" s="19">
        <v>1.7</v>
      </c>
      <c r="M38" s="142">
        <v>3</v>
      </c>
      <c r="N38" s="19">
        <v>13.8</v>
      </c>
      <c r="O38" s="142">
        <v>37.4</v>
      </c>
      <c r="P38" s="19">
        <v>13.6</v>
      </c>
      <c r="Q38" s="142">
        <v>324.7</v>
      </c>
      <c r="R38" s="19">
        <v>0.65</v>
      </c>
      <c r="S38" s="5">
        <v>3.2</v>
      </c>
      <c r="T38" s="3">
        <v>129</v>
      </c>
    </row>
    <row r="39" spans="2:20" s="55" customFormat="1" ht="17.25" customHeight="1" thickBot="1" x14ac:dyDescent="0.3">
      <c r="B39" s="188" t="s">
        <v>12</v>
      </c>
      <c r="C39" s="171" t="s">
        <v>103</v>
      </c>
      <c r="D39" s="27">
        <v>100</v>
      </c>
      <c r="E39" s="7">
        <v>14.8</v>
      </c>
      <c r="F39" s="7">
        <v>12.3</v>
      </c>
      <c r="G39" s="7">
        <v>3.3</v>
      </c>
      <c r="H39" s="7">
        <v>183</v>
      </c>
      <c r="I39" s="3">
        <v>0.05</v>
      </c>
      <c r="J39" s="3">
        <v>0.11</v>
      </c>
      <c r="K39" s="3"/>
      <c r="L39" s="3">
        <v>32</v>
      </c>
      <c r="M39" s="3">
        <v>1.41</v>
      </c>
      <c r="N39" s="3">
        <v>14.16</v>
      </c>
      <c r="O39" s="3">
        <v>165.8</v>
      </c>
      <c r="P39" s="3">
        <v>23.3</v>
      </c>
      <c r="Q39" s="3">
        <v>321.7</v>
      </c>
      <c r="R39" s="3">
        <v>2.5</v>
      </c>
      <c r="S39" s="3">
        <v>7.08</v>
      </c>
      <c r="T39" s="3">
        <v>260</v>
      </c>
    </row>
    <row r="40" spans="2:20" s="55" customFormat="1" ht="16.5" thickBot="1" x14ac:dyDescent="0.3">
      <c r="B40" s="57"/>
      <c r="C40" s="206" t="s">
        <v>25</v>
      </c>
      <c r="D40" s="2">
        <v>150</v>
      </c>
      <c r="E40" s="82">
        <v>3.6</v>
      </c>
      <c r="F40" s="82">
        <v>4.5</v>
      </c>
      <c r="G40" s="82">
        <v>37</v>
      </c>
      <c r="H40" s="20">
        <v>203</v>
      </c>
      <c r="I40" s="8">
        <v>0.03</v>
      </c>
      <c r="J40" s="20">
        <v>0.03</v>
      </c>
      <c r="K40" s="8">
        <v>7.0000000000000007E-2</v>
      </c>
      <c r="L40" s="20">
        <v>26.6</v>
      </c>
      <c r="M40" s="8">
        <v>0.3</v>
      </c>
      <c r="N40" s="20">
        <v>14.3</v>
      </c>
      <c r="O40" s="8">
        <v>72</v>
      </c>
      <c r="P40" s="41">
        <v>24</v>
      </c>
      <c r="Q40" s="20">
        <v>46</v>
      </c>
      <c r="R40" s="8">
        <v>0.1</v>
      </c>
      <c r="S40" s="8">
        <v>0.8</v>
      </c>
      <c r="T40" s="63">
        <v>304</v>
      </c>
    </row>
    <row r="41" spans="2:20" s="55" customFormat="1" ht="16.5" thickBot="1" x14ac:dyDescent="0.3">
      <c r="B41" s="245"/>
      <c r="C41" s="171" t="s">
        <v>26</v>
      </c>
      <c r="D41" s="2">
        <v>200</v>
      </c>
      <c r="E41" s="83">
        <v>0.1</v>
      </c>
      <c r="F41" s="82" t="s">
        <v>27</v>
      </c>
      <c r="G41" s="82">
        <v>23.7</v>
      </c>
      <c r="H41" s="20">
        <v>95</v>
      </c>
      <c r="I41" s="90">
        <v>0.02</v>
      </c>
      <c r="J41" s="86"/>
      <c r="K41" s="90"/>
      <c r="L41" s="86"/>
      <c r="M41" s="90">
        <v>1</v>
      </c>
      <c r="N41" s="86">
        <v>7</v>
      </c>
      <c r="O41" s="90">
        <v>6</v>
      </c>
      <c r="P41" s="152">
        <v>1</v>
      </c>
      <c r="Q41" s="86">
        <v>21</v>
      </c>
      <c r="R41" s="90"/>
      <c r="S41" s="90"/>
      <c r="T41" s="71">
        <v>378</v>
      </c>
    </row>
    <row r="42" spans="2:20" s="55" customFormat="1" ht="16.5" thickBot="1" x14ac:dyDescent="0.3">
      <c r="B42" s="245"/>
      <c r="C42" s="206" t="s">
        <v>69</v>
      </c>
      <c r="D42" s="67">
        <v>40</v>
      </c>
      <c r="E42" s="2">
        <v>3.2</v>
      </c>
      <c r="F42" s="23">
        <v>0.4</v>
      </c>
      <c r="G42" s="2">
        <v>18.399999999999999</v>
      </c>
      <c r="H42" s="23">
        <v>90</v>
      </c>
      <c r="I42" s="2">
        <v>4.3999999999999997E-2</v>
      </c>
      <c r="J42" s="67">
        <v>1.2E-2</v>
      </c>
      <c r="K42" s="67"/>
      <c r="L42" s="67"/>
      <c r="M42" s="67"/>
      <c r="N42" s="67">
        <v>8</v>
      </c>
      <c r="O42" s="67">
        <v>26</v>
      </c>
      <c r="P42" s="67">
        <v>5.6</v>
      </c>
      <c r="Q42" s="23">
        <v>37.200000000000003</v>
      </c>
      <c r="R42" s="2">
        <v>0.44</v>
      </c>
      <c r="S42" s="67">
        <v>1.28</v>
      </c>
      <c r="T42" s="3" t="s">
        <v>164</v>
      </c>
    </row>
    <row r="43" spans="2:20" s="55" customFormat="1" ht="16.5" thickBot="1" x14ac:dyDescent="0.3">
      <c r="B43" s="245"/>
      <c r="C43" s="210" t="s">
        <v>89</v>
      </c>
      <c r="D43" s="39">
        <v>20</v>
      </c>
      <c r="E43" s="39">
        <v>1.33</v>
      </c>
      <c r="F43" s="2">
        <v>0.24</v>
      </c>
      <c r="G43" s="67">
        <v>10.6</v>
      </c>
      <c r="H43" s="67">
        <v>49.8</v>
      </c>
      <c r="I43" s="78">
        <v>3.4000000000000002E-2</v>
      </c>
      <c r="J43" s="78">
        <v>1.6E-2</v>
      </c>
      <c r="K43" s="78"/>
      <c r="L43" s="78"/>
      <c r="M43" s="78"/>
      <c r="N43" s="78">
        <v>5.8</v>
      </c>
      <c r="O43" s="78">
        <v>30</v>
      </c>
      <c r="P43" s="78">
        <v>9.4</v>
      </c>
      <c r="Q43" s="78">
        <v>47</v>
      </c>
      <c r="R43" s="78">
        <v>0.78</v>
      </c>
      <c r="S43" s="78">
        <v>10.199999999999999</v>
      </c>
      <c r="T43" s="63" t="s">
        <v>163</v>
      </c>
    </row>
    <row r="44" spans="2:20" s="55" customFormat="1" ht="15.95" customHeight="1" thickBot="1" x14ac:dyDescent="0.3">
      <c r="B44" s="145"/>
      <c r="C44" s="187" t="s">
        <v>13</v>
      </c>
      <c r="D44" s="32">
        <v>780</v>
      </c>
      <c r="E44" s="186">
        <f>SUM(SUM(E37:E43))</f>
        <v>26.43</v>
      </c>
      <c r="F44" s="42">
        <f>SUM(SUM(F37:F43))</f>
        <v>26.039999999999996</v>
      </c>
      <c r="G44" s="25">
        <f>SUM(SUM(G37:G43))</f>
        <v>107.4</v>
      </c>
      <c r="H44" s="25">
        <f>SUM(SUM(H37:H43))</f>
        <v>770.4</v>
      </c>
      <c r="I44" s="186">
        <f>SUM(SUM(I37:I43))</f>
        <v>0.24000000000000002</v>
      </c>
      <c r="J44" s="186">
        <f t="shared" ref="J44:S44" si="4">SUM(SUM(J37:J43))</f>
        <v>0.248</v>
      </c>
      <c r="K44" s="186">
        <f t="shared" si="4"/>
        <v>7.0000000000000007E-2</v>
      </c>
      <c r="L44" s="186">
        <f t="shared" si="4"/>
        <v>152.1</v>
      </c>
      <c r="M44" s="186">
        <f t="shared" si="4"/>
        <v>9.91</v>
      </c>
      <c r="N44" s="186">
        <f t="shared" si="4"/>
        <v>87.66</v>
      </c>
      <c r="O44" s="186">
        <f t="shared" si="4"/>
        <v>359.4</v>
      </c>
      <c r="P44" s="186">
        <f t="shared" si="4"/>
        <v>85.9</v>
      </c>
      <c r="Q44" s="186">
        <f t="shared" si="4"/>
        <v>986.60000000000014</v>
      </c>
      <c r="R44" s="42">
        <f t="shared" si="4"/>
        <v>4.8900000000000006</v>
      </c>
      <c r="S44" s="32">
        <f t="shared" si="4"/>
        <v>22.560000000000002</v>
      </c>
      <c r="T44" s="3"/>
    </row>
    <row r="45" spans="2:20" s="55" customFormat="1" ht="21.75" customHeight="1" thickBot="1" x14ac:dyDescent="0.3">
      <c r="B45" s="146"/>
      <c r="C45" s="208" t="s">
        <v>14</v>
      </c>
      <c r="D45" s="33">
        <f>D44+D36</f>
        <v>1282</v>
      </c>
      <c r="E45" s="10">
        <f>SUM(E36,E44)</f>
        <v>42.03</v>
      </c>
      <c r="F45" s="10">
        <f t="shared" ref="F45:R45" si="5">SUM(F36,F44)</f>
        <v>41.839999999999996</v>
      </c>
      <c r="G45" s="10">
        <f t="shared" si="5"/>
        <v>176.68</v>
      </c>
      <c r="H45" s="10">
        <f t="shared" si="5"/>
        <v>1252.82</v>
      </c>
      <c r="I45" s="10">
        <f t="shared" si="5"/>
        <v>0.40800000000000003</v>
      </c>
      <c r="J45" s="10">
        <f t="shared" si="5"/>
        <v>0.3609</v>
      </c>
      <c r="K45" s="10">
        <f t="shared" si="5"/>
        <v>0.14400000000000002</v>
      </c>
      <c r="L45" s="10">
        <f t="shared" si="5"/>
        <v>185.48</v>
      </c>
      <c r="M45" s="10">
        <f t="shared" si="5"/>
        <v>79.739999999999995</v>
      </c>
      <c r="N45" s="10">
        <f t="shared" si="5"/>
        <v>155.51</v>
      </c>
      <c r="O45" s="10">
        <f t="shared" si="5"/>
        <v>544.22</v>
      </c>
      <c r="P45" s="10">
        <f t="shared" si="5"/>
        <v>130.06</v>
      </c>
      <c r="Q45" s="10">
        <f t="shared" si="5"/>
        <v>1328.0300000000002</v>
      </c>
      <c r="R45" s="10">
        <f t="shared" si="5"/>
        <v>8.93</v>
      </c>
      <c r="S45" s="10">
        <f>SUM(S36,S44)/1000</f>
        <v>4.7034999999999993E-2</v>
      </c>
      <c r="T45" s="10"/>
    </row>
    <row r="46" spans="2:20" s="55" customFormat="1" ht="30.6" customHeight="1" thickBot="1" x14ac:dyDescent="0.3">
      <c r="B46" s="145"/>
      <c r="C46" s="187" t="s">
        <v>15</v>
      </c>
      <c r="D46" s="34"/>
      <c r="E46" s="35">
        <f>E45*100/77</f>
        <v>54.584415584415588</v>
      </c>
      <c r="F46" s="14">
        <f>F45*100/79</f>
        <v>52.962025316455694</v>
      </c>
      <c r="G46" s="14">
        <f>G45*100/335</f>
        <v>52.74029850746269</v>
      </c>
      <c r="H46" s="11">
        <f>H45*100/2350</f>
        <v>53.311489361702129</v>
      </c>
      <c r="I46" s="17">
        <f>I45*100/1.2</f>
        <v>34.000000000000007</v>
      </c>
      <c r="J46" s="35">
        <f>J45*100/1.4</f>
        <v>25.778571428571432</v>
      </c>
      <c r="K46" s="35">
        <f>K45*100/10</f>
        <v>1.4400000000000002</v>
      </c>
      <c r="L46" s="35">
        <f>L45*100/700</f>
        <v>26.497142857142858</v>
      </c>
      <c r="M46" s="35">
        <f>M45*100/60</f>
        <v>132.89999999999998</v>
      </c>
      <c r="N46" s="35">
        <f>N45*100/1100</f>
        <v>14.137272727272727</v>
      </c>
      <c r="O46" s="35">
        <f>O45*100/1100</f>
        <v>49.474545454545456</v>
      </c>
      <c r="P46" s="35">
        <f>P45*100/250</f>
        <v>52.024000000000001</v>
      </c>
      <c r="Q46" s="35">
        <f>Q45*100/1100</f>
        <v>120.73000000000003</v>
      </c>
      <c r="R46" s="17">
        <f>R45*100/12</f>
        <v>74.416666666666671</v>
      </c>
      <c r="S46" s="17">
        <f>S45*100/0.1</f>
        <v>47.034999999999989</v>
      </c>
      <c r="T46" s="38"/>
    </row>
    <row r="47" spans="2:20" s="55" customFormat="1" x14ac:dyDescent="0.25">
      <c r="B47" s="84"/>
      <c r="C47" s="76"/>
      <c r="D47" s="3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8"/>
    </row>
    <row r="48" spans="2:20" s="55" customFormat="1" ht="16.5" thickBot="1" x14ac:dyDescent="0.3">
      <c r="B48" s="84"/>
      <c r="C48" s="209"/>
      <c r="D48" s="5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84"/>
    </row>
    <row r="49" spans="2:24" ht="15" customHeight="1" thickBot="1" x14ac:dyDescent="0.3">
      <c r="B49" s="255" t="s">
        <v>1</v>
      </c>
      <c r="C49" s="255" t="s">
        <v>2</v>
      </c>
      <c r="D49" s="255" t="s">
        <v>66</v>
      </c>
      <c r="E49" s="248" t="s">
        <v>54</v>
      </c>
      <c r="F49" s="246"/>
      <c r="G49" s="247"/>
      <c r="H49" s="255" t="s">
        <v>88</v>
      </c>
      <c r="I49" s="248" t="s">
        <v>55</v>
      </c>
      <c r="J49" s="246"/>
      <c r="K49" s="246"/>
      <c r="L49" s="246"/>
      <c r="M49" s="247"/>
      <c r="N49" s="248" t="s">
        <v>60</v>
      </c>
      <c r="O49" s="246"/>
      <c r="P49" s="246"/>
      <c r="Q49" s="246"/>
      <c r="R49" s="246"/>
      <c r="S49" s="247"/>
      <c r="T49" s="255" t="s">
        <v>3</v>
      </c>
      <c r="W49" s="55"/>
      <c r="X49" s="55"/>
    </row>
    <row r="50" spans="2:24" ht="40.15" customHeight="1" thickBot="1" x14ac:dyDescent="0.3">
      <c r="B50" s="256"/>
      <c r="C50" s="261"/>
      <c r="D50" s="261"/>
      <c r="E50" s="1" t="s">
        <v>4</v>
      </c>
      <c r="F50" s="1" t="s">
        <v>5</v>
      </c>
      <c r="G50" s="1" t="s">
        <v>6</v>
      </c>
      <c r="H50" s="261"/>
      <c r="I50" s="75" t="s">
        <v>56</v>
      </c>
      <c r="J50" s="75" t="s">
        <v>57</v>
      </c>
      <c r="K50" s="75" t="s">
        <v>68</v>
      </c>
      <c r="L50" s="75" t="s">
        <v>58</v>
      </c>
      <c r="M50" s="75" t="s">
        <v>59</v>
      </c>
      <c r="N50" s="75" t="s">
        <v>61</v>
      </c>
      <c r="O50" s="75" t="s">
        <v>62</v>
      </c>
      <c r="P50" s="75" t="s">
        <v>64</v>
      </c>
      <c r="Q50" s="75" t="s">
        <v>65</v>
      </c>
      <c r="R50" s="75" t="s">
        <v>63</v>
      </c>
      <c r="S50" s="75" t="s">
        <v>67</v>
      </c>
      <c r="T50" s="261"/>
      <c r="W50" s="55"/>
      <c r="X50" s="55"/>
    </row>
    <row r="51" spans="2:24" x14ac:dyDescent="0.25">
      <c r="B51" s="135"/>
      <c r="C51" s="110" t="s">
        <v>7</v>
      </c>
      <c r="D51" s="250"/>
      <c r="E51" s="250"/>
      <c r="F51" s="250"/>
      <c r="G51" s="250"/>
      <c r="H51" s="250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253"/>
      <c r="W51" s="55"/>
      <c r="X51" s="55"/>
    </row>
    <row r="52" spans="2:24" ht="16.5" thickBot="1" x14ac:dyDescent="0.3">
      <c r="B52" s="135"/>
      <c r="C52" s="189" t="s">
        <v>19</v>
      </c>
      <c r="D52" s="252"/>
      <c r="E52" s="252"/>
      <c r="F52" s="252"/>
      <c r="G52" s="252"/>
      <c r="H52" s="252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260"/>
      <c r="W52" s="55"/>
      <c r="X52" s="55"/>
    </row>
    <row r="53" spans="2:24" ht="16.5" thickBot="1" x14ac:dyDescent="0.3">
      <c r="B53" s="91"/>
      <c r="C53" s="206" t="s">
        <v>136</v>
      </c>
      <c r="D53" s="103">
        <v>40</v>
      </c>
      <c r="E53" s="2">
        <v>4.8</v>
      </c>
      <c r="F53" s="2">
        <v>4</v>
      </c>
      <c r="G53" s="2">
        <v>0.3</v>
      </c>
      <c r="H53" s="2">
        <v>56.6</v>
      </c>
      <c r="I53" s="13">
        <v>0.02</v>
      </c>
      <c r="J53" s="13">
        <v>0.1</v>
      </c>
      <c r="K53" s="13">
        <v>0.88900000000000001</v>
      </c>
      <c r="L53" s="13">
        <v>62.4</v>
      </c>
      <c r="M53" s="13">
        <v>0</v>
      </c>
      <c r="N53" s="13">
        <v>19</v>
      </c>
      <c r="O53" s="13">
        <v>67</v>
      </c>
      <c r="P53" s="13">
        <v>4</v>
      </c>
      <c r="Q53" s="13">
        <v>46</v>
      </c>
      <c r="R53" s="13">
        <v>0.9</v>
      </c>
      <c r="S53" s="13">
        <v>8</v>
      </c>
      <c r="T53" s="3" t="s">
        <v>137</v>
      </c>
      <c r="V53" s="134"/>
      <c r="W53" s="55"/>
      <c r="X53" s="55"/>
    </row>
    <row r="54" spans="2:24" ht="15.75" customHeight="1" thickBot="1" x14ac:dyDescent="0.3">
      <c r="B54" s="57" t="s">
        <v>20</v>
      </c>
      <c r="C54" s="205" t="s">
        <v>134</v>
      </c>
      <c r="D54" s="2">
        <v>200</v>
      </c>
      <c r="E54" s="2">
        <v>8.8000000000000007</v>
      </c>
      <c r="F54" s="2">
        <v>12.8</v>
      </c>
      <c r="G54" s="2">
        <v>40.200000000000003</v>
      </c>
      <c r="H54" s="2">
        <v>311</v>
      </c>
      <c r="I54" s="2">
        <v>0.22</v>
      </c>
      <c r="J54" s="2">
        <v>0.18</v>
      </c>
      <c r="K54" s="2"/>
      <c r="L54" s="2">
        <v>52.74</v>
      </c>
      <c r="M54" s="2">
        <v>0.52</v>
      </c>
      <c r="N54" s="2">
        <v>145</v>
      </c>
      <c r="O54" s="2">
        <v>244</v>
      </c>
      <c r="P54" s="2">
        <v>66</v>
      </c>
      <c r="Q54" s="2">
        <v>342</v>
      </c>
      <c r="R54" s="2">
        <v>2.1</v>
      </c>
      <c r="S54" s="2">
        <v>51.3</v>
      </c>
      <c r="T54" s="2" t="s">
        <v>135</v>
      </c>
      <c r="W54" s="55"/>
      <c r="X54" s="55"/>
    </row>
    <row r="55" spans="2:24" ht="16.5" thickBot="1" x14ac:dyDescent="0.3">
      <c r="B55" s="57"/>
      <c r="C55" s="206" t="s">
        <v>94</v>
      </c>
      <c r="D55" s="8">
        <v>200</v>
      </c>
      <c r="E55" s="19">
        <v>0.1</v>
      </c>
      <c r="F55" s="19">
        <v>0</v>
      </c>
      <c r="G55" s="19">
        <v>9</v>
      </c>
      <c r="H55" s="46">
        <v>36</v>
      </c>
      <c r="I55" s="46">
        <v>0.04</v>
      </c>
      <c r="J55" s="46">
        <v>0.01</v>
      </c>
      <c r="K55" s="46"/>
      <c r="L55" s="46">
        <v>0.3</v>
      </c>
      <c r="M55" s="46">
        <v>0.04</v>
      </c>
      <c r="N55" s="46">
        <v>4.5</v>
      </c>
      <c r="O55" s="46">
        <v>7.2</v>
      </c>
      <c r="P55" s="46">
        <v>3.8</v>
      </c>
      <c r="Q55" s="46">
        <v>20.8</v>
      </c>
      <c r="R55" s="46">
        <v>0.7</v>
      </c>
      <c r="S55" s="46">
        <v>0</v>
      </c>
      <c r="T55" s="3">
        <v>376</v>
      </c>
      <c r="W55" s="55"/>
      <c r="X55" s="55"/>
    </row>
    <row r="56" spans="2:24" ht="16.5" thickBot="1" x14ac:dyDescent="0.3">
      <c r="B56" s="57"/>
      <c r="C56" s="206" t="s">
        <v>69</v>
      </c>
      <c r="D56" s="2">
        <v>40</v>
      </c>
      <c r="E56" s="2">
        <v>3.2</v>
      </c>
      <c r="F56" s="2">
        <v>0.4</v>
      </c>
      <c r="G56" s="2">
        <v>18.399999999999999</v>
      </c>
      <c r="H56" s="2">
        <v>90</v>
      </c>
      <c r="I56" s="2">
        <v>4.3999999999999997E-2</v>
      </c>
      <c r="J56" s="2">
        <v>1.2E-2</v>
      </c>
      <c r="K56" s="2"/>
      <c r="L56" s="2"/>
      <c r="M56" s="2"/>
      <c r="N56" s="2">
        <v>8</v>
      </c>
      <c r="O56" s="2">
        <v>26</v>
      </c>
      <c r="P56" s="2">
        <v>5.6</v>
      </c>
      <c r="Q56" s="2">
        <v>37.200000000000003</v>
      </c>
      <c r="R56" s="2">
        <v>0.44</v>
      </c>
      <c r="S56" s="2">
        <v>1.28</v>
      </c>
      <c r="T56" s="3" t="s">
        <v>164</v>
      </c>
      <c r="W56" s="55"/>
      <c r="X56" s="55"/>
    </row>
    <row r="57" spans="2:24" ht="16.5" thickBot="1" x14ac:dyDescent="0.3">
      <c r="B57" s="57"/>
      <c r="C57" s="171" t="s">
        <v>89</v>
      </c>
      <c r="D57" s="2">
        <v>30</v>
      </c>
      <c r="E57" s="2">
        <v>2</v>
      </c>
      <c r="F57" s="2">
        <v>0.36</v>
      </c>
      <c r="G57" s="2">
        <v>15.87</v>
      </c>
      <c r="H57" s="2">
        <v>74.7</v>
      </c>
      <c r="I57" s="2">
        <v>5.0999999999999997E-2</v>
      </c>
      <c r="J57" s="2">
        <v>2.4E-2</v>
      </c>
      <c r="K57" s="2"/>
      <c r="L57" s="2"/>
      <c r="M57" s="2"/>
      <c r="N57" s="2">
        <v>8.6999999999999993</v>
      </c>
      <c r="O57" s="2">
        <v>45</v>
      </c>
      <c r="P57" s="2">
        <v>14.1</v>
      </c>
      <c r="Q57" s="2">
        <v>70.5</v>
      </c>
      <c r="R57" s="2">
        <v>1.17</v>
      </c>
      <c r="S57" s="2">
        <v>15.3</v>
      </c>
      <c r="T57" s="63" t="s">
        <v>163</v>
      </c>
      <c r="W57" s="55"/>
      <c r="X57" s="55"/>
    </row>
    <row r="58" spans="2:24" ht="24.6" customHeight="1" thickBot="1" x14ac:dyDescent="0.3">
      <c r="B58" s="186" t="s">
        <v>10</v>
      </c>
      <c r="C58" s="187" t="s">
        <v>11</v>
      </c>
      <c r="D58" s="42">
        <f t="shared" ref="D58:S58" si="6">SUM(D53:D57)</f>
        <v>510</v>
      </c>
      <c r="E58" s="42">
        <f t="shared" si="6"/>
        <v>18.900000000000002</v>
      </c>
      <c r="F58" s="42">
        <f t="shared" si="6"/>
        <v>17.559999999999999</v>
      </c>
      <c r="G58" s="42">
        <f t="shared" si="6"/>
        <v>83.77000000000001</v>
      </c>
      <c r="H58" s="42">
        <f t="shared" si="6"/>
        <v>568.30000000000007</v>
      </c>
      <c r="I58" s="42">
        <f t="shared" si="6"/>
        <v>0.37499999999999994</v>
      </c>
      <c r="J58" s="42">
        <f t="shared" si="6"/>
        <v>0.32600000000000007</v>
      </c>
      <c r="K58" s="42">
        <f t="shared" si="6"/>
        <v>0.88900000000000001</v>
      </c>
      <c r="L58" s="42">
        <f t="shared" si="6"/>
        <v>115.44</v>
      </c>
      <c r="M58" s="42">
        <f t="shared" si="6"/>
        <v>0.56000000000000005</v>
      </c>
      <c r="N58" s="42">
        <f t="shared" si="6"/>
        <v>185.2</v>
      </c>
      <c r="O58" s="42">
        <f t="shared" si="6"/>
        <v>389.2</v>
      </c>
      <c r="P58" s="42">
        <f t="shared" si="6"/>
        <v>93.499999999999986</v>
      </c>
      <c r="Q58" s="42">
        <f t="shared" si="6"/>
        <v>516.5</v>
      </c>
      <c r="R58" s="42">
        <f t="shared" si="6"/>
        <v>5.3100000000000005</v>
      </c>
      <c r="S58" s="42">
        <f t="shared" si="6"/>
        <v>75.88</v>
      </c>
      <c r="T58" s="42">
        <v>67</v>
      </c>
      <c r="W58" s="55"/>
      <c r="X58" s="55"/>
    </row>
    <row r="59" spans="2:24" ht="16.5" thickBot="1" x14ac:dyDescent="0.3">
      <c r="B59" s="66"/>
      <c r="C59" s="171" t="s">
        <v>138</v>
      </c>
      <c r="D59" s="43">
        <v>60</v>
      </c>
      <c r="E59" s="153">
        <v>0.84</v>
      </c>
      <c r="F59" s="153">
        <v>4.26</v>
      </c>
      <c r="G59" s="153">
        <v>5.16</v>
      </c>
      <c r="H59" s="153">
        <v>62.42</v>
      </c>
      <c r="I59" s="154">
        <v>0.02</v>
      </c>
      <c r="J59" s="153">
        <v>0.01</v>
      </c>
      <c r="K59" s="153" t="s">
        <v>107</v>
      </c>
      <c r="L59" s="153">
        <v>72.92</v>
      </c>
      <c r="M59" s="153">
        <v>2.2599999999999998</v>
      </c>
      <c r="N59" s="153">
        <v>12.12</v>
      </c>
      <c r="O59" s="153">
        <v>21.43</v>
      </c>
      <c r="P59" s="153">
        <v>9.66</v>
      </c>
      <c r="Q59" s="153">
        <v>127.83</v>
      </c>
      <c r="R59" s="153">
        <v>0.42</v>
      </c>
      <c r="S59" s="153">
        <v>7.86</v>
      </c>
      <c r="T59" s="3">
        <v>67</v>
      </c>
      <c r="W59" s="55"/>
      <c r="X59" s="55"/>
    </row>
    <row r="60" spans="2:24" ht="16.5" thickBot="1" x14ac:dyDescent="0.3">
      <c r="B60" s="66"/>
      <c r="C60" s="206" t="s">
        <v>77</v>
      </c>
      <c r="D60" s="51">
        <v>235</v>
      </c>
      <c r="E60" s="30">
        <v>6.2</v>
      </c>
      <c r="F60" s="31">
        <v>4.9000000000000004</v>
      </c>
      <c r="G60" s="31">
        <v>14.5</v>
      </c>
      <c r="H60" s="9">
        <v>127</v>
      </c>
      <c r="I60" s="155">
        <v>0.126</v>
      </c>
      <c r="J60" s="12">
        <v>0.11</v>
      </c>
      <c r="K60" s="155"/>
      <c r="L60" s="155">
        <v>4.2</v>
      </c>
      <c r="M60" s="12">
        <v>10.5</v>
      </c>
      <c r="N60" s="155">
        <v>28.9</v>
      </c>
      <c r="O60" s="12">
        <v>94.3</v>
      </c>
      <c r="P60" s="155">
        <v>25.4</v>
      </c>
      <c r="Q60" s="155">
        <v>414.3</v>
      </c>
      <c r="R60" s="12">
        <v>1.3</v>
      </c>
      <c r="S60" s="155">
        <v>4.4000000000000004</v>
      </c>
      <c r="T60" s="63" t="s">
        <v>118</v>
      </c>
      <c r="W60" s="55"/>
      <c r="X60" s="55"/>
    </row>
    <row r="61" spans="2:24" ht="14.45" customHeight="1" thickBot="1" x14ac:dyDescent="0.3">
      <c r="B61" s="57" t="s">
        <v>12</v>
      </c>
      <c r="C61" s="211" t="s">
        <v>80</v>
      </c>
      <c r="D61" s="2">
        <v>90</v>
      </c>
      <c r="E61" s="19">
        <v>8.6</v>
      </c>
      <c r="F61" s="19">
        <v>10</v>
      </c>
      <c r="G61" s="19">
        <v>2</v>
      </c>
      <c r="H61" s="19">
        <v>132.5</v>
      </c>
      <c r="I61" s="156">
        <v>0.18</v>
      </c>
      <c r="J61" s="156">
        <v>0.13500000000000001</v>
      </c>
      <c r="K61" s="156">
        <v>0.08</v>
      </c>
      <c r="L61" s="156">
        <v>17.7</v>
      </c>
      <c r="M61" s="156">
        <v>0.8</v>
      </c>
      <c r="N61" s="156">
        <v>92.4</v>
      </c>
      <c r="O61" s="156">
        <v>284.3</v>
      </c>
      <c r="P61" s="156">
        <v>68.900000000000006</v>
      </c>
      <c r="Q61" s="156">
        <v>267.5</v>
      </c>
      <c r="R61" s="156">
        <v>1.2</v>
      </c>
      <c r="S61" s="156">
        <v>32.799999999999997</v>
      </c>
      <c r="T61" s="3">
        <v>367</v>
      </c>
      <c r="W61" s="55"/>
      <c r="X61" s="55"/>
    </row>
    <row r="62" spans="2:24" ht="16.5" thickBot="1" x14ac:dyDescent="0.3">
      <c r="B62" s="245"/>
      <c r="C62" s="157" t="s">
        <v>101</v>
      </c>
      <c r="D62" s="3">
        <v>150</v>
      </c>
      <c r="E62" s="19">
        <v>4.2</v>
      </c>
      <c r="F62" s="19">
        <v>5</v>
      </c>
      <c r="G62" s="19">
        <v>22.5</v>
      </c>
      <c r="H62" s="19">
        <v>152.30000000000001</v>
      </c>
      <c r="I62" s="158">
        <v>0.21</v>
      </c>
      <c r="J62" s="158">
        <v>0.12</v>
      </c>
      <c r="K62" s="158">
        <v>0.05</v>
      </c>
      <c r="L62" s="158">
        <v>22.5</v>
      </c>
      <c r="M62" s="158"/>
      <c r="N62" s="158">
        <v>16.5</v>
      </c>
      <c r="O62" s="158">
        <v>146.30000000000001</v>
      </c>
      <c r="P62" s="158">
        <v>120</v>
      </c>
      <c r="Q62" s="158">
        <v>219</v>
      </c>
      <c r="R62" s="158">
        <v>4.0999999999999996</v>
      </c>
      <c r="S62" s="158">
        <v>2.2999999999999998</v>
      </c>
      <c r="T62" s="3">
        <v>302</v>
      </c>
      <c r="W62" s="55"/>
      <c r="X62" s="55"/>
    </row>
    <row r="63" spans="2:24" ht="16.5" thickBot="1" x14ac:dyDescent="0.3">
      <c r="B63" s="245"/>
      <c r="C63" s="206" t="s">
        <v>94</v>
      </c>
      <c r="D63" s="8">
        <v>200</v>
      </c>
      <c r="E63" s="19">
        <v>0.1</v>
      </c>
      <c r="F63" s="19">
        <v>0</v>
      </c>
      <c r="G63" s="19">
        <v>9</v>
      </c>
      <c r="H63" s="46">
        <v>36</v>
      </c>
      <c r="I63" s="46">
        <v>0.04</v>
      </c>
      <c r="J63" s="46">
        <v>0.01</v>
      </c>
      <c r="K63" s="46"/>
      <c r="L63" s="46">
        <v>0.3</v>
      </c>
      <c r="M63" s="46">
        <v>0.04</v>
      </c>
      <c r="N63" s="46">
        <v>4.5</v>
      </c>
      <c r="O63" s="46">
        <v>7.2</v>
      </c>
      <c r="P63" s="46">
        <v>3.8</v>
      </c>
      <c r="Q63" s="46">
        <v>20.8</v>
      </c>
      <c r="R63" s="46">
        <v>0.7</v>
      </c>
      <c r="S63" s="46">
        <v>0</v>
      </c>
      <c r="T63" s="3">
        <v>376</v>
      </c>
      <c r="W63" s="55"/>
      <c r="X63" s="55"/>
    </row>
    <row r="64" spans="2:24" ht="16.5" thickBot="1" x14ac:dyDescent="0.3">
      <c r="B64" s="245"/>
      <c r="C64" s="206" t="s">
        <v>69</v>
      </c>
      <c r="D64" s="67">
        <v>40</v>
      </c>
      <c r="E64" s="2">
        <v>3.2</v>
      </c>
      <c r="F64" s="23">
        <v>0.4</v>
      </c>
      <c r="G64" s="2">
        <v>18.399999999999999</v>
      </c>
      <c r="H64" s="23">
        <v>90</v>
      </c>
      <c r="I64" s="2">
        <v>4.3999999999999997E-2</v>
      </c>
      <c r="J64" s="67">
        <v>1.2E-2</v>
      </c>
      <c r="K64" s="67"/>
      <c r="L64" s="67"/>
      <c r="M64" s="67"/>
      <c r="N64" s="67">
        <v>8</v>
      </c>
      <c r="O64" s="67">
        <v>26</v>
      </c>
      <c r="P64" s="67">
        <v>5.6</v>
      </c>
      <c r="Q64" s="23">
        <v>37.200000000000003</v>
      </c>
      <c r="R64" s="2">
        <v>0.44</v>
      </c>
      <c r="S64" s="67">
        <v>1.28</v>
      </c>
      <c r="T64" s="3" t="s">
        <v>164</v>
      </c>
      <c r="W64" s="55"/>
      <c r="X64" s="55"/>
    </row>
    <row r="65" spans="2:24" ht="16.5" thickBot="1" x14ac:dyDescent="0.3">
      <c r="B65" s="245"/>
      <c r="C65" s="171" t="s">
        <v>89</v>
      </c>
      <c r="D65" s="2">
        <v>30</v>
      </c>
      <c r="E65" s="2">
        <v>2</v>
      </c>
      <c r="F65" s="2">
        <v>0.36</v>
      </c>
      <c r="G65" s="2">
        <v>15.87</v>
      </c>
      <c r="H65" s="2">
        <v>74.7</v>
      </c>
      <c r="I65" s="2">
        <v>5.0999999999999997E-2</v>
      </c>
      <c r="J65" s="2">
        <v>2.4E-2</v>
      </c>
      <c r="K65" s="2"/>
      <c r="L65" s="2"/>
      <c r="M65" s="2"/>
      <c r="N65" s="2">
        <v>8.6999999999999993</v>
      </c>
      <c r="O65" s="2">
        <v>45</v>
      </c>
      <c r="P65" s="2">
        <v>14.1</v>
      </c>
      <c r="Q65" s="2">
        <v>70.5</v>
      </c>
      <c r="R65" s="2">
        <v>1.17</v>
      </c>
      <c r="S65" s="2">
        <v>15.3</v>
      </c>
      <c r="T65" s="63" t="s">
        <v>163</v>
      </c>
      <c r="W65" s="55"/>
      <c r="X65" s="55"/>
    </row>
    <row r="66" spans="2:24" ht="23.45" customHeight="1" thickBot="1" x14ac:dyDescent="0.3">
      <c r="B66" s="145"/>
      <c r="C66" s="187" t="s">
        <v>13</v>
      </c>
      <c r="D66" s="42">
        <f>SUM(D59:D65)</f>
        <v>805</v>
      </c>
      <c r="E66" s="42">
        <f t="shared" ref="E66:S66" si="7">SUM(SUM(E59:E65))</f>
        <v>25.14</v>
      </c>
      <c r="F66" s="42">
        <f t="shared" si="7"/>
        <v>24.919999999999998</v>
      </c>
      <c r="G66" s="42">
        <f t="shared" si="7"/>
        <v>87.43</v>
      </c>
      <c r="H66" s="42">
        <f t="shared" si="7"/>
        <v>674.92000000000007</v>
      </c>
      <c r="I66" s="42">
        <f t="shared" si="7"/>
        <v>0.67100000000000004</v>
      </c>
      <c r="J66" s="42">
        <f t="shared" si="7"/>
        <v>0.42100000000000004</v>
      </c>
      <c r="K66" s="42">
        <f t="shared" si="7"/>
        <v>0.13</v>
      </c>
      <c r="L66" s="42">
        <f t="shared" si="7"/>
        <v>117.62</v>
      </c>
      <c r="M66" s="42">
        <f t="shared" si="7"/>
        <v>13.6</v>
      </c>
      <c r="N66" s="42">
        <f t="shared" si="7"/>
        <v>171.12</v>
      </c>
      <c r="O66" s="42">
        <f t="shared" si="7"/>
        <v>624.53</v>
      </c>
      <c r="P66" s="42">
        <f t="shared" si="7"/>
        <v>247.46</v>
      </c>
      <c r="Q66" s="42">
        <f t="shared" si="7"/>
        <v>1157.1300000000001</v>
      </c>
      <c r="R66" s="42">
        <f t="shared" si="7"/>
        <v>9.33</v>
      </c>
      <c r="S66" s="42">
        <f t="shared" si="7"/>
        <v>63.94</v>
      </c>
      <c r="T66" s="3"/>
      <c r="W66" s="55"/>
      <c r="X66" s="55"/>
    </row>
    <row r="67" spans="2:24" ht="20.45" customHeight="1" thickBot="1" x14ac:dyDescent="0.3">
      <c r="B67" s="94"/>
      <c r="C67" s="212" t="s">
        <v>14</v>
      </c>
      <c r="D67" s="33">
        <v>1695</v>
      </c>
      <c r="E67" s="10">
        <f>SUM(E58,E66)</f>
        <v>44.040000000000006</v>
      </c>
      <c r="F67" s="10">
        <f t="shared" ref="F67:R67" si="8">SUM(F58,F66)</f>
        <v>42.48</v>
      </c>
      <c r="G67" s="10">
        <f t="shared" si="8"/>
        <v>171.20000000000002</v>
      </c>
      <c r="H67" s="10">
        <f t="shared" si="8"/>
        <v>1243.2200000000003</v>
      </c>
      <c r="I67" s="10">
        <f t="shared" si="8"/>
        <v>1.046</v>
      </c>
      <c r="J67" s="10">
        <f t="shared" si="8"/>
        <v>0.74700000000000011</v>
      </c>
      <c r="K67" s="10">
        <f t="shared" si="8"/>
        <v>1.0190000000000001</v>
      </c>
      <c r="L67" s="10">
        <f t="shared" si="8"/>
        <v>233.06</v>
      </c>
      <c r="M67" s="10">
        <f t="shared" si="8"/>
        <v>14.16</v>
      </c>
      <c r="N67" s="10">
        <f t="shared" si="8"/>
        <v>356.32</v>
      </c>
      <c r="O67" s="10">
        <f t="shared" si="8"/>
        <v>1013.73</v>
      </c>
      <c r="P67" s="10">
        <f t="shared" si="8"/>
        <v>340.96</v>
      </c>
      <c r="Q67" s="10">
        <f t="shared" si="8"/>
        <v>1673.63</v>
      </c>
      <c r="R67" s="10">
        <f t="shared" si="8"/>
        <v>14.64</v>
      </c>
      <c r="S67" s="10">
        <f>SUM(S58,S66)/1000</f>
        <v>0.13982</v>
      </c>
      <c r="T67" s="73"/>
      <c r="W67" s="55"/>
      <c r="X67" s="55"/>
    </row>
    <row r="68" spans="2:24" ht="34.9" customHeight="1" thickBot="1" x14ac:dyDescent="0.3">
      <c r="B68" s="39"/>
      <c r="C68" s="187" t="s">
        <v>15</v>
      </c>
      <c r="D68" s="34"/>
      <c r="E68" s="35">
        <f>E67*100/77</f>
        <v>57.194805194805205</v>
      </c>
      <c r="F68" s="14">
        <f>F67*100/79</f>
        <v>53.77215189873418</v>
      </c>
      <c r="G68" s="14">
        <f>G67*100/335</f>
        <v>51.104477611940297</v>
      </c>
      <c r="H68" s="11">
        <f>H67*100/2350</f>
        <v>52.902978723404267</v>
      </c>
      <c r="I68" s="17">
        <f>I67*100/1.2</f>
        <v>87.166666666666671</v>
      </c>
      <c r="J68" s="35">
        <f>J67*100/1.4</f>
        <v>53.357142857142875</v>
      </c>
      <c r="K68" s="35">
        <f>K67*100/10</f>
        <v>10.190000000000001</v>
      </c>
      <c r="L68" s="35">
        <f>L67*100/700</f>
        <v>33.294285714285714</v>
      </c>
      <c r="M68" s="35">
        <f>M67*100/60</f>
        <v>23.6</v>
      </c>
      <c r="N68" s="35">
        <f>N67*100/1100</f>
        <v>32.392727272727271</v>
      </c>
      <c r="O68" s="35">
        <f>O67*100/1100</f>
        <v>92.157272727272726</v>
      </c>
      <c r="P68" s="35">
        <f>P67*100/250</f>
        <v>136.38399999999999</v>
      </c>
      <c r="Q68" s="35">
        <f>Q67*100/1100</f>
        <v>152.14818181818183</v>
      </c>
      <c r="R68" s="17">
        <f>R67*100/12</f>
        <v>122</v>
      </c>
      <c r="S68" s="17">
        <f>S67*100/0.1</f>
        <v>139.82</v>
      </c>
      <c r="T68" s="73"/>
      <c r="W68" s="55"/>
      <c r="X68" s="55"/>
    </row>
    <row r="69" spans="2:24" x14ac:dyDescent="0.25">
      <c r="B69" s="51"/>
      <c r="C69" s="20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73"/>
      <c r="W69" s="55"/>
      <c r="X69" s="55"/>
    </row>
    <row r="70" spans="2:24" ht="16.5" thickBot="1" x14ac:dyDescent="0.3">
      <c r="B70" s="51"/>
      <c r="C70" s="213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73"/>
      <c r="W70" s="55"/>
      <c r="X70" s="55"/>
    </row>
    <row r="71" spans="2:24" ht="15" customHeight="1" thickBot="1" x14ac:dyDescent="0.3">
      <c r="B71" s="255" t="s">
        <v>1</v>
      </c>
      <c r="C71" s="255" t="s">
        <v>2</v>
      </c>
      <c r="D71" s="255" t="s">
        <v>66</v>
      </c>
      <c r="E71" s="248" t="s">
        <v>54</v>
      </c>
      <c r="F71" s="246"/>
      <c r="G71" s="247"/>
      <c r="H71" s="255" t="s">
        <v>88</v>
      </c>
      <c r="I71" s="248" t="s">
        <v>55</v>
      </c>
      <c r="J71" s="246"/>
      <c r="K71" s="246"/>
      <c r="L71" s="246"/>
      <c r="M71" s="247"/>
      <c r="N71" s="248" t="s">
        <v>60</v>
      </c>
      <c r="O71" s="246"/>
      <c r="P71" s="246"/>
      <c r="Q71" s="246"/>
      <c r="R71" s="246"/>
      <c r="S71" s="247"/>
      <c r="T71" s="262" t="s">
        <v>3</v>
      </c>
      <c r="W71" s="55"/>
      <c r="X71" s="55"/>
    </row>
    <row r="72" spans="2:24" ht="44.45" customHeight="1" thickBot="1" x14ac:dyDescent="0.3">
      <c r="B72" s="256"/>
      <c r="C72" s="256"/>
      <c r="D72" s="256"/>
      <c r="E72" s="58" t="s">
        <v>4</v>
      </c>
      <c r="F72" s="58" t="s">
        <v>5</v>
      </c>
      <c r="G72" s="58" t="s">
        <v>6</v>
      </c>
      <c r="H72" s="256"/>
      <c r="I72" s="57" t="s">
        <v>56</v>
      </c>
      <c r="J72" s="57" t="s">
        <v>57</v>
      </c>
      <c r="K72" s="57" t="s">
        <v>68</v>
      </c>
      <c r="L72" s="57" t="s">
        <v>58</v>
      </c>
      <c r="M72" s="57" t="s">
        <v>59</v>
      </c>
      <c r="N72" s="57" t="s">
        <v>61</v>
      </c>
      <c r="O72" s="57" t="s">
        <v>62</v>
      </c>
      <c r="P72" s="57" t="s">
        <v>64</v>
      </c>
      <c r="Q72" s="57" t="s">
        <v>65</v>
      </c>
      <c r="R72" s="57" t="s">
        <v>63</v>
      </c>
      <c r="S72" s="57" t="s">
        <v>67</v>
      </c>
      <c r="T72" s="256"/>
      <c r="W72" s="55"/>
      <c r="X72" s="55"/>
    </row>
    <row r="73" spans="2:24" x14ac:dyDescent="0.25">
      <c r="B73" s="135"/>
      <c r="C73" s="110" t="s">
        <v>7</v>
      </c>
      <c r="D73" s="250"/>
      <c r="E73" s="250"/>
      <c r="F73" s="250"/>
      <c r="G73" s="250"/>
      <c r="H73" s="250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253"/>
      <c r="W73" s="55"/>
      <c r="X73" s="55"/>
    </row>
    <row r="74" spans="2:24" ht="16.5" thickBot="1" x14ac:dyDescent="0.3">
      <c r="B74" s="16"/>
      <c r="C74" s="189" t="s">
        <v>21</v>
      </c>
      <c r="D74" s="252"/>
      <c r="E74" s="252"/>
      <c r="F74" s="252"/>
      <c r="G74" s="252"/>
      <c r="H74" s="252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254"/>
      <c r="W74" s="55"/>
      <c r="X74" s="55"/>
    </row>
    <row r="75" spans="2:24" ht="16.5" thickBot="1" x14ac:dyDescent="0.3">
      <c r="B75" s="109"/>
      <c r="C75" s="205" t="s">
        <v>102</v>
      </c>
      <c r="D75" s="2">
        <v>70</v>
      </c>
      <c r="E75" s="23">
        <v>7.46</v>
      </c>
      <c r="F75" s="24">
        <v>14</v>
      </c>
      <c r="G75" s="23">
        <v>20.9</v>
      </c>
      <c r="H75" s="2">
        <v>239.5</v>
      </c>
      <c r="I75" s="43">
        <v>7.2999999999999995E-2</v>
      </c>
      <c r="J75" s="15">
        <v>9.1999999999999998E-2</v>
      </c>
      <c r="K75" s="15">
        <v>0.32200000000000001</v>
      </c>
      <c r="L75" s="15">
        <v>97</v>
      </c>
      <c r="M75" s="15">
        <v>0.14000000000000001</v>
      </c>
      <c r="N75" s="15">
        <v>187.2</v>
      </c>
      <c r="O75" s="15">
        <v>137</v>
      </c>
      <c r="P75" s="15">
        <v>20.2</v>
      </c>
      <c r="Q75" s="15">
        <v>73</v>
      </c>
      <c r="R75" s="15">
        <v>1.02</v>
      </c>
      <c r="S75" s="15">
        <v>15.44</v>
      </c>
      <c r="T75" s="226">
        <v>7</v>
      </c>
      <c r="W75" s="55"/>
      <c r="X75" s="55"/>
    </row>
    <row r="76" spans="2:24" ht="16.5" thickBot="1" x14ac:dyDescent="0.3">
      <c r="B76" s="66"/>
      <c r="C76" s="206" t="s">
        <v>77</v>
      </c>
      <c r="D76" s="51">
        <v>235</v>
      </c>
      <c r="E76" s="30">
        <v>6.2</v>
      </c>
      <c r="F76" s="31">
        <v>4.9000000000000004</v>
      </c>
      <c r="G76" s="31">
        <v>14.5</v>
      </c>
      <c r="H76" s="9">
        <v>127</v>
      </c>
      <c r="I76" s="155">
        <v>0.126</v>
      </c>
      <c r="J76" s="12">
        <v>0.11</v>
      </c>
      <c r="K76" s="155"/>
      <c r="L76" s="155">
        <v>4.2</v>
      </c>
      <c r="M76" s="12">
        <v>10.5</v>
      </c>
      <c r="N76" s="155">
        <v>28.9</v>
      </c>
      <c r="O76" s="12">
        <v>94.3</v>
      </c>
      <c r="P76" s="155">
        <v>25.4</v>
      </c>
      <c r="Q76" s="155">
        <v>414.3</v>
      </c>
      <c r="R76" s="12">
        <v>1.3</v>
      </c>
      <c r="S76" s="155">
        <v>4.4000000000000004</v>
      </c>
      <c r="T76" s="63" t="s">
        <v>118</v>
      </c>
      <c r="W76" s="55"/>
      <c r="X76" s="55"/>
    </row>
    <row r="77" spans="2:24" ht="16.5" thickBot="1" x14ac:dyDescent="0.3">
      <c r="B77" s="188"/>
      <c r="C77" s="206" t="s">
        <v>99</v>
      </c>
      <c r="D77" s="23">
        <v>212</v>
      </c>
      <c r="E77" s="39">
        <v>0.2</v>
      </c>
      <c r="F77" s="2">
        <v>0.01</v>
      </c>
      <c r="G77" s="67">
        <v>9.9</v>
      </c>
      <c r="H77" s="67">
        <v>41</v>
      </c>
      <c r="I77" s="67">
        <v>0.01</v>
      </c>
      <c r="J77" s="67">
        <v>8.9999999999999998E-4</v>
      </c>
      <c r="K77" s="67"/>
      <c r="L77" s="67">
        <v>0.05</v>
      </c>
      <c r="M77" s="67">
        <v>2.2000000000000002</v>
      </c>
      <c r="N77" s="67">
        <v>15.8</v>
      </c>
      <c r="O77" s="67">
        <v>8</v>
      </c>
      <c r="P77" s="67">
        <v>6</v>
      </c>
      <c r="Q77" s="67">
        <v>33.700000000000003</v>
      </c>
      <c r="R77" s="67">
        <v>0.78</v>
      </c>
      <c r="S77" s="67">
        <v>5.0000000000000001E-3</v>
      </c>
      <c r="T77" s="3">
        <v>377</v>
      </c>
      <c r="W77" s="55"/>
      <c r="X77" s="55"/>
    </row>
    <row r="78" spans="2:24" ht="16.5" thickBot="1" x14ac:dyDescent="0.3">
      <c r="B78" s="188"/>
      <c r="C78" s="205" t="s">
        <v>89</v>
      </c>
      <c r="D78" s="2">
        <v>30</v>
      </c>
      <c r="E78" s="2">
        <v>2</v>
      </c>
      <c r="F78" s="2">
        <v>0.36</v>
      </c>
      <c r="G78" s="2">
        <v>15.87</v>
      </c>
      <c r="H78" s="2">
        <v>74.7</v>
      </c>
      <c r="I78" s="2">
        <v>5.0999999999999997E-2</v>
      </c>
      <c r="J78" s="2">
        <v>2.4E-2</v>
      </c>
      <c r="K78" s="2"/>
      <c r="L78" s="2"/>
      <c r="M78" s="2"/>
      <c r="N78" s="2">
        <v>8.6999999999999993</v>
      </c>
      <c r="O78" s="2">
        <v>45</v>
      </c>
      <c r="P78" s="2">
        <v>14.1</v>
      </c>
      <c r="Q78" s="2">
        <v>70.5</v>
      </c>
      <c r="R78" s="2">
        <v>1.17</v>
      </c>
      <c r="S78" s="2">
        <v>15.3</v>
      </c>
      <c r="T78" s="63" t="s">
        <v>163</v>
      </c>
      <c r="W78" s="55"/>
      <c r="X78" s="55"/>
    </row>
    <row r="79" spans="2:24" ht="21.6" customHeight="1" thickBot="1" x14ac:dyDescent="0.3">
      <c r="B79" s="186" t="s">
        <v>10</v>
      </c>
      <c r="C79" s="187" t="s">
        <v>11</v>
      </c>
      <c r="D79" s="25">
        <f t="shared" ref="D79:S79" si="9">SUM(D75:D78)</f>
        <v>547</v>
      </c>
      <c r="E79" s="25">
        <f t="shared" si="9"/>
        <v>15.86</v>
      </c>
      <c r="F79" s="25">
        <f t="shared" si="9"/>
        <v>19.27</v>
      </c>
      <c r="G79" s="25">
        <f t="shared" si="9"/>
        <v>61.169999999999995</v>
      </c>
      <c r="H79" s="25">
        <f t="shared" si="9"/>
        <v>482.2</v>
      </c>
      <c r="I79" s="25">
        <f t="shared" si="9"/>
        <v>0.26</v>
      </c>
      <c r="J79" s="25">
        <f t="shared" si="9"/>
        <v>0.22690000000000002</v>
      </c>
      <c r="K79" s="25">
        <f t="shared" si="9"/>
        <v>0.32200000000000001</v>
      </c>
      <c r="L79" s="25">
        <f t="shared" si="9"/>
        <v>101.25</v>
      </c>
      <c r="M79" s="25">
        <f t="shared" si="9"/>
        <v>12.84</v>
      </c>
      <c r="N79" s="25">
        <f t="shared" si="9"/>
        <v>240.6</v>
      </c>
      <c r="O79" s="25">
        <f t="shared" si="9"/>
        <v>284.3</v>
      </c>
      <c r="P79" s="25">
        <f t="shared" si="9"/>
        <v>65.699999999999989</v>
      </c>
      <c r="Q79" s="25">
        <f t="shared" si="9"/>
        <v>591.5</v>
      </c>
      <c r="R79" s="25">
        <f t="shared" si="9"/>
        <v>4.2700000000000005</v>
      </c>
      <c r="S79" s="25">
        <f t="shared" si="9"/>
        <v>35.144999999999996</v>
      </c>
      <c r="T79" s="42"/>
      <c r="W79" s="55"/>
      <c r="X79" s="55"/>
    </row>
    <row r="80" spans="2:24" ht="16.5" thickBot="1" x14ac:dyDescent="0.3">
      <c r="B80" s="109"/>
      <c r="C80" s="121" t="s">
        <v>161</v>
      </c>
      <c r="D80" s="62">
        <v>60</v>
      </c>
      <c r="E80" s="62">
        <v>1.38</v>
      </c>
      <c r="F80" s="62">
        <v>4.38</v>
      </c>
      <c r="G80" s="62">
        <v>8.6999999999999993</v>
      </c>
      <c r="H80" s="62">
        <v>80</v>
      </c>
      <c r="I80" s="233">
        <v>5.6000000000000001E-2</v>
      </c>
      <c r="J80" s="234">
        <v>3.6999999999999998E-2</v>
      </c>
      <c r="K80" s="234" t="s">
        <v>27</v>
      </c>
      <c r="L80" s="234">
        <v>134.9</v>
      </c>
      <c r="M80" s="234">
        <v>2.14</v>
      </c>
      <c r="N80" s="234">
        <v>12.03</v>
      </c>
      <c r="O80" s="234">
        <v>54.83</v>
      </c>
      <c r="P80" s="234">
        <v>22</v>
      </c>
      <c r="Q80" s="234">
        <v>171.94</v>
      </c>
      <c r="R80" s="234">
        <v>0.72</v>
      </c>
      <c r="S80" s="234">
        <v>2</v>
      </c>
      <c r="T80" s="62">
        <v>66</v>
      </c>
      <c r="W80" s="55"/>
      <c r="X80" s="55"/>
    </row>
    <row r="81" spans="2:24" ht="32.25" thickBot="1" x14ac:dyDescent="0.3">
      <c r="B81" s="141"/>
      <c r="C81" s="206" t="s">
        <v>104</v>
      </c>
      <c r="D81" s="2">
        <v>210</v>
      </c>
      <c r="E81" s="26">
        <v>1.53</v>
      </c>
      <c r="F81" s="26">
        <v>5.38</v>
      </c>
      <c r="G81" s="26">
        <v>9.52</v>
      </c>
      <c r="H81" s="6">
        <v>93</v>
      </c>
      <c r="I81" s="136">
        <v>2.1999999999999999E-2</v>
      </c>
      <c r="J81" s="13">
        <v>3.2000000000000001E-2</v>
      </c>
      <c r="K81" s="138"/>
      <c r="L81" s="13">
        <v>108</v>
      </c>
      <c r="M81" s="138">
        <v>10.76</v>
      </c>
      <c r="N81" s="13">
        <v>37.200000000000003</v>
      </c>
      <c r="O81" s="138">
        <v>31</v>
      </c>
      <c r="P81" s="13">
        <v>13</v>
      </c>
      <c r="Q81" s="138">
        <v>183.4</v>
      </c>
      <c r="R81" s="13">
        <v>0.47</v>
      </c>
      <c r="S81" s="137">
        <v>15.26</v>
      </c>
      <c r="T81" s="63">
        <v>88</v>
      </c>
      <c r="W81" s="55"/>
      <c r="X81" s="55"/>
    </row>
    <row r="82" spans="2:24" ht="16.5" thickBot="1" x14ac:dyDescent="0.3">
      <c r="B82" s="141"/>
      <c r="C82" s="171" t="s">
        <v>76</v>
      </c>
      <c r="D82" s="67">
        <v>100</v>
      </c>
      <c r="E82" s="26">
        <v>12.8</v>
      </c>
      <c r="F82" s="26">
        <v>13.6</v>
      </c>
      <c r="G82" s="26">
        <v>4</v>
      </c>
      <c r="H82" s="6">
        <v>190</v>
      </c>
      <c r="I82" s="136">
        <v>0.04</v>
      </c>
      <c r="J82" s="13">
        <v>0.05</v>
      </c>
      <c r="K82" s="138"/>
      <c r="L82" s="13">
        <v>3</v>
      </c>
      <c r="M82" s="138">
        <v>1.4</v>
      </c>
      <c r="N82" s="13">
        <v>15</v>
      </c>
      <c r="O82" s="138">
        <v>96</v>
      </c>
      <c r="P82" s="13">
        <v>15</v>
      </c>
      <c r="Q82" s="138">
        <v>198.6</v>
      </c>
      <c r="R82" s="13">
        <v>1.89</v>
      </c>
      <c r="S82" s="137">
        <v>3.1</v>
      </c>
      <c r="T82" s="3">
        <v>325</v>
      </c>
      <c r="W82" s="55"/>
      <c r="X82" s="55"/>
    </row>
    <row r="83" spans="2:24" ht="32.25" thickBot="1" x14ac:dyDescent="0.3">
      <c r="B83" s="245"/>
      <c r="C83" s="206" t="s">
        <v>22</v>
      </c>
      <c r="D83" s="2">
        <v>150</v>
      </c>
      <c r="E83" s="82">
        <v>3.7</v>
      </c>
      <c r="F83" s="82">
        <v>4</v>
      </c>
      <c r="G83" s="82">
        <v>23.8</v>
      </c>
      <c r="H83" s="41">
        <v>146</v>
      </c>
      <c r="I83" s="41">
        <v>0.12</v>
      </c>
      <c r="J83" s="41">
        <v>0.11</v>
      </c>
      <c r="K83" s="41">
        <v>0.11</v>
      </c>
      <c r="L83" s="41">
        <v>30</v>
      </c>
      <c r="M83" s="41">
        <v>4</v>
      </c>
      <c r="N83" s="41">
        <v>39</v>
      </c>
      <c r="O83" s="41">
        <v>73.5</v>
      </c>
      <c r="P83" s="41">
        <v>24</v>
      </c>
      <c r="Q83" s="41">
        <v>624</v>
      </c>
      <c r="R83" s="41">
        <v>0.8</v>
      </c>
      <c r="S83" s="41">
        <v>4.2</v>
      </c>
      <c r="T83" s="63">
        <v>312</v>
      </c>
      <c r="W83" s="55"/>
      <c r="X83" s="55"/>
    </row>
    <row r="84" spans="2:24" ht="32.25" thickBot="1" x14ac:dyDescent="0.3">
      <c r="B84" s="245"/>
      <c r="C84" s="210" t="s">
        <v>18</v>
      </c>
      <c r="D84" s="39">
        <v>200</v>
      </c>
      <c r="E84" s="39">
        <v>1</v>
      </c>
      <c r="F84" s="2">
        <v>0.2</v>
      </c>
      <c r="G84" s="67">
        <v>20.2</v>
      </c>
      <c r="H84" s="67">
        <v>87</v>
      </c>
      <c r="I84" s="67">
        <v>0.02</v>
      </c>
      <c r="J84" s="67">
        <v>0.04</v>
      </c>
      <c r="K84" s="67"/>
      <c r="L84" s="67">
        <v>20</v>
      </c>
      <c r="M84" s="67">
        <v>5</v>
      </c>
      <c r="N84" s="67">
        <v>14</v>
      </c>
      <c r="O84" s="67">
        <v>14</v>
      </c>
      <c r="P84" s="67">
        <v>8</v>
      </c>
      <c r="Q84" s="67">
        <v>190</v>
      </c>
      <c r="R84" s="2">
        <v>1.4</v>
      </c>
      <c r="S84" s="23"/>
      <c r="T84" s="3">
        <v>389</v>
      </c>
      <c r="W84" s="55"/>
      <c r="X84" s="55"/>
    </row>
    <row r="85" spans="2:24" ht="16.5" thickBot="1" x14ac:dyDescent="0.3">
      <c r="B85" s="245"/>
      <c r="C85" s="206" t="s">
        <v>69</v>
      </c>
      <c r="D85" s="67">
        <v>40</v>
      </c>
      <c r="E85" s="2">
        <v>3.2</v>
      </c>
      <c r="F85" s="23">
        <v>0.4</v>
      </c>
      <c r="G85" s="2">
        <v>18.399999999999999</v>
      </c>
      <c r="H85" s="23">
        <v>90</v>
      </c>
      <c r="I85" s="2">
        <v>4.3999999999999997E-2</v>
      </c>
      <c r="J85" s="67">
        <v>1.2E-2</v>
      </c>
      <c r="K85" s="67"/>
      <c r="L85" s="67"/>
      <c r="M85" s="67"/>
      <c r="N85" s="67">
        <v>8</v>
      </c>
      <c r="O85" s="67">
        <v>26</v>
      </c>
      <c r="P85" s="67">
        <v>5.6</v>
      </c>
      <c r="Q85" s="23">
        <v>37.200000000000003</v>
      </c>
      <c r="R85" s="2">
        <v>0.44</v>
      </c>
      <c r="S85" s="67">
        <v>1.28</v>
      </c>
      <c r="T85" s="3" t="s">
        <v>164</v>
      </c>
      <c r="W85" s="55"/>
      <c r="X85" s="55"/>
    </row>
    <row r="86" spans="2:24" ht="16.5" thickBot="1" x14ac:dyDescent="0.3">
      <c r="B86" s="245"/>
      <c r="C86" s="171" t="s">
        <v>89</v>
      </c>
      <c r="D86" s="39">
        <v>40</v>
      </c>
      <c r="E86" s="39">
        <v>2.66</v>
      </c>
      <c r="F86" s="2">
        <v>0.48</v>
      </c>
      <c r="G86" s="67">
        <v>21.2</v>
      </c>
      <c r="H86" s="67">
        <v>99.6</v>
      </c>
      <c r="I86" s="78">
        <v>6.8000000000000005E-2</v>
      </c>
      <c r="J86" s="78">
        <v>3.2000000000000001E-2</v>
      </c>
      <c r="K86" s="78"/>
      <c r="L86" s="78"/>
      <c r="M86" s="78"/>
      <c r="N86" s="78">
        <v>11.6</v>
      </c>
      <c r="O86" s="78">
        <v>60</v>
      </c>
      <c r="P86" s="78">
        <v>18.8</v>
      </c>
      <c r="Q86" s="78">
        <v>94</v>
      </c>
      <c r="R86" s="78">
        <v>1.56</v>
      </c>
      <c r="S86" s="78">
        <v>20.399999999999999</v>
      </c>
      <c r="T86" s="63" t="s">
        <v>163</v>
      </c>
      <c r="W86" s="55"/>
      <c r="X86" s="55"/>
    </row>
    <row r="87" spans="2:24" ht="19.149999999999999" customHeight="1" thickBot="1" x14ac:dyDescent="0.3">
      <c r="B87" s="145"/>
      <c r="C87" s="187" t="s">
        <v>13</v>
      </c>
      <c r="D87" s="36">
        <f>SUM(D80:D86)</f>
        <v>800</v>
      </c>
      <c r="E87" s="190">
        <f>SUM(SUM(E80:E86))</f>
        <v>26.27</v>
      </c>
      <c r="F87" s="56">
        <f>SUM(SUM(F80:F86))</f>
        <v>28.439999999999998</v>
      </c>
      <c r="G87" s="87">
        <f>SUM(SUM(G80:G86))</f>
        <v>105.82000000000001</v>
      </c>
      <c r="H87" s="87">
        <f>SUM(SUM(H80:H86))</f>
        <v>785.6</v>
      </c>
      <c r="I87" s="25">
        <f t="shared" ref="I87:S87" si="10">SUM(I80:I86)</f>
        <v>0.37</v>
      </c>
      <c r="J87" s="25">
        <f t="shared" si="10"/>
        <v>0.31300000000000006</v>
      </c>
      <c r="K87" s="25">
        <f t="shared" si="10"/>
        <v>0.11</v>
      </c>
      <c r="L87" s="25">
        <f t="shared" si="10"/>
        <v>295.89999999999998</v>
      </c>
      <c r="M87" s="25">
        <f t="shared" si="10"/>
        <v>23.3</v>
      </c>
      <c r="N87" s="25">
        <f t="shared" si="10"/>
        <v>136.83000000000001</v>
      </c>
      <c r="O87" s="25">
        <f t="shared" si="10"/>
        <v>355.33</v>
      </c>
      <c r="P87" s="25">
        <f t="shared" si="10"/>
        <v>106.39999999999999</v>
      </c>
      <c r="Q87" s="25">
        <f t="shared" si="10"/>
        <v>1499.14</v>
      </c>
      <c r="R87" s="25">
        <f t="shared" si="10"/>
        <v>7.2799999999999994</v>
      </c>
      <c r="S87" s="25">
        <f t="shared" si="10"/>
        <v>46.239999999999995</v>
      </c>
      <c r="T87" s="63"/>
      <c r="W87" s="55"/>
      <c r="X87" s="55"/>
    </row>
    <row r="88" spans="2:24" ht="16.5" thickBot="1" x14ac:dyDescent="0.3">
      <c r="B88" s="146"/>
      <c r="C88" s="208" t="s">
        <v>14</v>
      </c>
      <c r="D88" s="33">
        <f>D87+D79</f>
        <v>1347</v>
      </c>
      <c r="E88" s="10">
        <f>SUM(E79,E87)</f>
        <v>42.129999999999995</v>
      </c>
      <c r="F88" s="10">
        <f>SUM(F79,F87)</f>
        <v>47.709999999999994</v>
      </c>
      <c r="G88" s="10">
        <f t="shared" ref="G88:R88" si="11">SUM(G79,G87)</f>
        <v>166.99</v>
      </c>
      <c r="H88" s="10">
        <f t="shared" si="11"/>
        <v>1267.8</v>
      </c>
      <c r="I88" s="10">
        <f t="shared" si="11"/>
        <v>0.63</v>
      </c>
      <c r="J88" s="10">
        <f t="shared" si="11"/>
        <v>0.53990000000000005</v>
      </c>
      <c r="K88" s="10">
        <f t="shared" si="11"/>
        <v>0.432</v>
      </c>
      <c r="L88" s="10">
        <f t="shared" si="11"/>
        <v>397.15</v>
      </c>
      <c r="M88" s="10">
        <f t="shared" si="11"/>
        <v>36.14</v>
      </c>
      <c r="N88" s="10">
        <f t="shared" si="11"/>
        <v>377.43</v>
      </c>
      <c r="O88" s="10">
        <f t="shared" si="11"/>
        <v>639.63</v>
      </c>
      <c r="P88" s="10">
        <f t="shared" si="11"/>
        <v>172.09999999999997</v>
      </c>
      <c r="Q88" s="10">
        <f t="shared" si="11"/>
        <v>2090.6400000000003</v>
      </c>
      <c r="R88" s="10">
        <f t="shared" si="11"/>
        <v>11.55</v>
      </c>
      <c r="S88" s="10">
        <f>SUM(S79,S87)/1000</f>
        <v>8.1384999999999985E-2</v>
      </c>
      <c r="T88" s="73"/>
      <c r="W88" s="55"/>
      <c r="X88" s="55"/>
    </row>
    <row r="89" spans="2:24" ht="33.6" customHeight="1" thickBot="1" x14ac:dyDescent="0.3">
      <c r="B89" s="39"/>
      <c r="C89" s="187" t="s">
        <v>15</v>
      </c>
      <c r="D89" s="25"/>
      <c r="E89" s="35">
        <f>E88*100/77</f>
        <v>54.714285714285715</v>
      </c>
      <c r="F89" s="14">
        <f>F88*100/79</f>
        <v>60.392405063291129</v>
      </c>
      <c r="G89" s="14">
        <f>G88*100/335</f>
        <v>49.84776119402985</v>
      </c>
      <c r="H89" s="11">
        <f>H88*100/2350</f>
        <v>53.948936170212768</v>
      </c>
      <c r="I89" s="17">
        <f>I88*100/1.2</f>
        <v>52.5</v>
      </c>
      <c r="J89" s="35">
        <f>J88*100/1.4</f>
        <v>38.564285714285717</v>
      </c>
      <c r="K89" s="35">
        <f>K88*100/10</f>
        <v>4.32</v>
      </c>
      <c r="L89" s="35">
        <f>L88*100/700</f>
        <v>56.735714285714288</v>
      </c>
      <c r="M89" s="35">
        <f>M88*100/60</f>
        <v>60.233333333333334</v>
      </c>
      <c r="N89" s="35">
        <f>N88*100/1100</f>
        <v>34.311818181818182</v>
      </c>
      <c r="O89" s="35">
        <f>O88*100/1100</f>
        <v>58.148181818181818</v>
      </c>
      <c r="P89" s="35">
        <f>P88*100/250</f>
        <v>68.839999999999989</v>
      </c>
      <c r="Q89" s="35">
        <f>Q88*100/1100</f>
        <v>190.05818181818185</v>
      </c>
      <c r="R89" s="17">
        <f>R88*100/12</f>
        <v>96.25</v>
      </c>
      <c r="S89" s="17">
        <f>S88*100/0.1</f>
        <v>81.384999999999977</v>
      </c>
      <c r="T89" s="73"/>
      <c r="W89" s="55"/>
      <c r="X89" s="55"/>
    </row>
    <row r="90" spans="2:24" x14ac:dyDescent="0.25">
      <c r="B90" s="84"/>
      <c r="C90" s="209"/>
      <c r="T90" s="38"/>
      <c r="W90" s="55"/>
      <c r="X90" s="55"/>
    </row>
    <row r="91" spans="2:24" ht="16.5" thickBot="1" x14ac:dyDescent="0.3">
      <c r="B91" s="51"/>
      <c r="C91" s="213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73"/>
      <c r="W91" s="55"/>
      <c r="X91" s="55"/>
    </row>
    <row r="92" spans="2:24" ht="15" customHeight="1" thickBot="1" x14ac:dyDescent="0.3">
      <c r="B92" s="255" t="s">
        <v>1</v>
      </c>
      <c r="C92" s="255" t="s">
        <v>2</v>
      </c>
      <c r="D92" s="255" t="s">
        <v>66</v>
      </c>
      <c r="E92" s="248" t="s">
        <v>54</v>
      </c>
      <c r="F92" s="246"/>
      <c r="G92" s="247"/>
      <c r="H92" s="255" t="s">
        <v>88</v>
      </c>
      <c r="I92" s="248" t="s">
        <v>55</v>
      </c>
      <c r="J92" s="246"/>
      <c r="K92" s="246"/>
      <c r="L92" s="246"/>
      <c r="M92" s="247"/>
      <c r="N92" s="248" t="s">
        <v>60</v>
      </c>
      <c r="O92" s="246"/>
      <c r="P92" s="246"/>
      <c r="Q92" s="246"/>
      <c r="R92" s="246"/>
      <c r="S92" s="247"/>
      <c r="T92" s="255" t="s">
        <v>3</v>
      </c>
      <c r="W92" s="55"/>
      <c r="X92" s="55"/>
    </row>
    <row r="93" spans="2:24" ht="40.9" customHeight="1" thickBot="1" x14ac:dyDescent="0.3">
      <c r="B93" s="256"/>
      <c r="C93" s="256"/>
      <c r="D93" s="256"/>
      <c r="E93" s="58" t="s">
        <v>4</v>
      </c>
      <c r="F93" s="58" t="s">
        <v>5</v>
      </c>
      <c r="G93" s="58" t="s">
        <v>6</v>
      </c>
      <c r="H93" s="256"/>
      <c r="I93" s="57" t="s">
        <v>56</v>
      </c>
      <c r="J93" s="57" t="s">
        <v>57</v>
      </c>
      <c r="K93" s="57" t="s">
        <v>68</v>
      </c>
      <c r="L93" s="57" t="s">
        <v>58</v>
      </c>
      <c r="M93" s="57" t="s">
        <v>59</v>
      </c>
      <c r="N93" s="57" t="s">
        <v>61</v>
      </c>
      <c r="O93" s="57" t="s">
        <v>62</v>
      </c>
      <c r="P93" s="57" t="s">
        <v>64</v>
      </c>
      <c r="Q93" s="57" t="s">
        <v>65</v>
      </c>
      <c r="R93" s="57" t="s">
        <v>63</v>
      </c>
      <c r="S93" s="57" t="s">
        <v>67</v>
      </c>
      <c r="T93" s="256"/>
      <c r="W93" s="55"/>
      <c r="X93" s="55"/>
    </row>
    <row r="94" spans="2:24" x14ac:dyDescent="0.25">
      <c r="B94" s="135"/>
      <c r="C94" s="110" t="s">
        <v>7</v>
      </c>
      <c r="D94" s="250"/>
      <c r="E94" s="250"/>
      <c r="F94" s="250"/>
      <c r="G94" s="250"/>
      <c r="H94" s="250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253"/>
      <c r="W94" s="55"/>
      <c r="X94" s="55"/>
    </row>
    <row r="95" spans="2:24" ht="16.5" thickBot="1" x14ac:dyDescent="0.3">
      <c r="B95" s="16"/>
      <c r="C95" s="185" t="s">
        <v>23</v>
      </c>
      <c r="D95" s="251"/>
      <c r="E95" s="251"/>
      <c r="F95" s="251"/>
      <c r="G95" s="251"/>
      <c r="H95" s="251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254"/>
      <c r="W95" s="55"/>
      <c r="X95" s="55"/>
    </row>
    <row r="96" spans="2:24" ht="16.5" thickBot="1" x14ac:dyDescent="0.3">
      <c r="B96" s="91"/>
      <c r="C96" s="205" t="s">
        <v>95</v>
      </c>
      <c r="D96" s="2">
        <v>60</v>
      </c>
      <c r="E96" s="23">
        <v>7.6</v>
      </c>
      <c r="F96" s="24">
        <v>7.1</v>
      </c>
      <c r="G96" s="23">
        <v>20.6</v>
      </c>
      <c r="H96" s="2">
        <v>177.6</v>
      </c>
      <c r="I96" s="136">
        <v>7.1999999999999995E-2</v>
      </c>
      <c r="J96" s="136">
        <v>0.08</v>
      </c>
      <c r="K96" s="39">
        <v>0</v>
      </c>
      <c r="L96" s="136">
        <v>0.05</v>
      </c>
      <c r="M96" s="136">
        <v>0.32</v>
      </c>
      <c r="N96" s="13">
        <v>210</v>
      </c>
      <c r="O96" s="137">
        <v>142</v>
      </c>
      <c r="P96" s="137">
        <v>23.2</v>
      </c>
      <c r="Q96" s="137"/>
      <c r="R96" s="137">
        <v>0.94</v>
      </c>
      <c r="S96" s="137">
        <v>0</v>
      </c>
      <c r="T96" s="61" t="s">
        <v>162</v>
      </c>
      <c r="V96" s="134"/>
      <c r="W96" s="55"/>
      <c r="X96" s="55"/>
    </row>
    <row r="97" spans="2:24" ht="16.5" thickBot="1" x14ac:dyDescent="0.3">
      <c r="B97" s="141"/>
      <c r="C97" s="206" t="s">
        <v>100</v>
      </c>
      <c r="D97" s="39">
        <v>155</v>
      </c>
      <c r="E97" s="3">
        <v>5.7</v>
      </c>
      <c r="F97" s="3">
        <v>8.6</v>
      </c>
      <c r="G97" s="3">
        <v>24</v>
      </c>
      <c r="H97" s="3">
        <v>196.4</v>
      </c>
      <c r="I97" s="136">
        <v>7.4999999999999997E-2</v>
      </c>
      <c r="J97" s="13">
        <v>0.11</v>
      </c>
      <c r="K97" s="138">
        <v>7.0000000000000007E-2</v>
      </c>
      <c r="L97" s="13">
        <v>24.9</v>
      </c>
      <c r="M97" s="138">
        <v>0.4</v>
      </c>
      <c r="N97" s="13">
        <v>94.8</v>
      </c>
      <c r="O97" s="138">
        <v>123</v>
      </c>
      <c r="P97" s="13">
        <v>27</v>
      </c>
      <c r="Q97" s="138">
        <v>201.2</v>
      </c>
      <c r="R97" s="13">
        <v>0.5</v>
      </c>
      <c r="S97" s="137">
        <v>4.4000000000000004</v>
      </c>
      <c r="T97" s="3">
        <v>229</v>
      </c>
      <c r="W97" s="55"/>
      <c r="X97" s="55"/>
    </row>
    <row r="98" spans="2:24" ht="16.5" thickBot="1" x14ac:dyDescent="0.3">
      <c r="B98" s="244" t="s">
        <v>9</v>
      </c>
      <c r="C98" s="206" t="s">
        <v>94</v>
      </c>
      <c r="D98" s="37">
        <v>200</v>
      </c>
      <c r="E98" s="64">
        <v>0.1</v>
      </c>
      <c r="F98" s="65">
        <v>0</v>
      </c>
      <c r="G98" s="65">
        <v>9</v>
      </c>
      <c r="H98" s="4">
        <v>36</v>
      </c>
      <c r="I98" s="139">
        <v>0.04</v>
      </c>
      <c r="J98" s="139">
        <v>0.01</v>
      </c>
      <c r="K98" s="139"/>
      <c r="L98" s="139">
        <v>0.3</v>
      </c>
      <c r="M98" s="139">
        <v>0.04</v>
      </c>
      <c r="N98" s="139">
        <v>4.5</v>
      </c>
      <c r="O98" s="139">
        <v>7.2</v>
      </c>
      <c r="P98" s="139">
        <v>3.8</v>
      </c>
      <c r="Q98" s="139">
        <v>20.8</v>
      </c>
      <c r="R98" s="140">
        <v>0.7</v>
      </c>
      <c r="S98" s="139">
        <v>0</v>
      </c>
      <c r="T98" s="66">
        <v>376</v>
      </c>
      <c r="W98" s="55"/>
      <c r="X98" s="55"/>
    </row>
    <row r="99" spans="2:24" ht="16.5" thickBot="1" x14ac:dyDescent="0.3">
      <c r="B99" s="244"/>
      <c r="C99" s="206" t="s">
        <v>96</v>
      </c>
      <c r="D99" s="67">
        <v>100</v>
      </c>
      <c r="E99" s="2"/>
      <c r="F99" s="23"/>
      <c r="G99" s="2"/>
      <c r="H99" s="23"/>
      <c r="I99" s="2"/>
      <c r="J99" s="67"/>
      <c r="K99" s="67"/>
      <c r="L99" s="67"/>
      <c r="M99" s="67"/>
      <c r="N99" s="67"/>
      <c r="O99" s="67"/>
      <c r="P99" s="67"/>
      <c r="Q99" s="23"/>
      <c r="R99" s="2"/>
      <c r="S99" s="67"/>
      <c r="T99" s="3"/>
      <c r="W99" s="55"/>
      <c r="X99" s="55"/>
    </row>
    <row r="100" spans="2:24" ht="16.5" thickBot="1" x14ac:dyDescent="0.3">
      <c r="B100" s="244"/>
      <c r="C100" s="205" t="s">
        <v>89</v>
      </c>
      <c r="D100" s="51">
        <v>30</v>
      </c>
      <c r="E100" s="94">
        <v>2</v>
      </c>
      <c r="F100" s="79">
        <v>0.36</v>
      </c>
      <c r="G100" s="78">
        <v>15.87</v>
      </c>
      <c r="H100" s="51">
        <v>74.7</v>
      </c>
      <c r="I100" s="159">
        <v>5.0999999999999997E-2</v>
      </c>
      <c r="J100" s="159">
        <v>2.4E-2</v>
      </c>
      <c r="K100" s="51"/>
      <c r="L100" s="159"/>
      <c r="M100" s="51"/>
      <c r="N100" s="159">
        <v>8.6999999999999993</v>
      </c>
      <c r="O100" s="51">
        <v>45</v>
      </c>
      <c r="P100" s="159">
        <v>14.1</v>
      </c>
      <c r="Q100" s="51">
        <v>70.5</v>
      </c>
      <c r="R100" s="79">
        <v>1.17</v>
      </c>
      <c r="S100" s="160">
        <v>15.3</v>
      </c>
      <c r="T100" s="63" t="s">
        <v>163</v>
      </c>
      <c r="W100" s="55"/>
      <c r="X100" s="55"/>
    </row>
    <row r="101" spans="2:24" ht="16.5" thickBot="1" x14ac:dyDescent="0.3">
      <c r="B101" s="244"/>
      <c r="C101" s="206"/>
      <c r="D101" s="6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3"/>
      <c r="W101" s="55"/>
      <c r="X101" s="55"/>
    </row>
    <row r="102" spans="2:24" ht="21.6" customHeight="1" thickBot="1" x14ac:dyDescent="0.3">
      <c r="B102" s="186" t="s">
        <v>10</v>
      </c>
      <c r="C102" s="187" t="s">
        <v>11</v>
      </c>
      <c r="D102" s="25">
        <f>SUM(D96:D101)</f>
        <v>545</v>
      </c>
      <c r="E102" s="25">
        <f t="shared" ref="E102:S102" si="12">SUM(E96:E101)</f>
        <v>15.4</v>
      </c>
      <c r="F102" s="25">
        <f t="shared" si="12"/>
        <v>16.059999999999999</v>
      </c>
      <c r="G102" s="25">
        <f t="shared" si="12"/>
        <v>69.47</v>
      </c>
      <c r="H102" s="32">
        <f t="shared" si="12"/>
        <v>484.7</v>
      </c>
      <c r="I102" s="42">
        <f t="shared" si="12"/>
        <v>0.23799999999999999</v>
      </c>
      <c r="J102" s="42">
        <f t="shared" si="12"/>
        <v>0.224</v>
      </c>
      <c r="K102" s="42">
        <f t="shared" si="12"/>
        <v>7.0000000000000007E-2</v>
      </c>
      <c r="L102" s="42">
        <f t="shared" si="12"/>
        <v>25.25</v>
      </c>
      <c r="M102" s="42">
        <f t="shared" si="12"/>
        <v>0.76</v>
      </c>
      <c r="N102" s="42">
        <f t="shared" si="12"/>
        <v>318</v>
      </c>
      <c r="O102" s="42">
        <f t="shared" si="12"/>
        <v>317.2</v>
      </c>
      <c r="P102" s="42">
        <f t="shared" si="12"/>
        <v>68.099999999999994</v>
      </c>
      <c r="Q102" s="186">
        <f t="shared" si="12"/>
        <v>292.5</v>
      </c>
      <c r="R102" s="42">
        <f t="shared" si="12"/>
        <v>3.3099999999999996</v>
      </c>
      <c r="S102" s="42">
        <f t="shared" si="12"/>
        <v>19.700000000000003</v>
      </c>
      <c r="T102" s="42"/>
      <c r="W102" s="55"/>
      <c r="X102" s="55"/>
    </row>
    <row r="103" spans="2:24" ht="16.5" thickBot="1" x14ac:dyDescent="0.3">
      <c r="B103" s="141"/>
      <c r="C103" s="206" t="s">
        <v>79</v>
      </c>
      <c r="D103" s="3">
        <v>60</v>
      </c>
      <c r="E103" s="2">
        <v>2.6</v>
      </c>
      <c r="F103" s="2">
        <v>6.1</v>
      </c>
      <c r="G103" s="2">
        <v>3.6</v>
      </c>
      <c r="H103" s="2">
        <v>80</v>
      </c>
      <c r="I103" s="5">
        <v>6.0000000000000001E-3</v>
      </c>
      <c r="J103" s="5">
        <v>0.04</v>
      </c>
      <c r="K103" s="5">
        <v>0.13</v>
      </c>
      <c r="L103" s="5">
        <v>12</v>
      </c>
      <c r="M103" s="5">
        <v>0.8</v>
      </c>
      <c r="N103" s="5">
        <v>97.4</v>
      </c>
      <c r="O103" s="5">
        <v>61.4</v>
      </c>
      <c r="P103" s="5">
        <v>11.2</v>
      </c>
      <c r="Q103" s="142">
        <v>101</v>
      </c>
      <c r="R103" s="19">
        <v>0.6</v>
      </c>
      <c r="S103" s="5">
        <v>2.2000000000000002</v>
      </c>
      <c r="T103" s="3" t="s">
        <v>119</v>
      </c>
      <c r="W103" s="55"/>
      <c r="X103" s="55"/>
    </row>
    <row r="104" spans="2:24" ht="16.5" thickBot="1" x14ac:dyDescent="0.3">
      <c r="B104" s="66"/>
      <c r="C104" s="214" t="s">
        <v>143</v>
      </c>
      <c r="D104" s="158">
        <v>225</v>
      </c>
      <c r="E104" s="158">
        <v>4.4000000000000004</v>
      </c>
      <c r="F104" s="158">
        <v>5.3</v>
      </c>
      <c r="G104" s="158">
        <v>24.2</v>
      </c>
      <c r="H104" s="158">
        <v>162</v>
      </c>
      <c r="I104" s="153">
        <v>0.05</v>
      </c>
      <c r="J104" s="153">
        <v>0.04</v>
      </c>
      <c r="K104" s="153">
        <v>6.3E-2</v>
      </c>
      <c r="L104" s="153">
        <v>115</v>
      </c>
      <c r="M104" s="153">
        <v>4.1399999999999997</v>
      </c>
      <c r="N104" s="153">
        <v>11.71</v>
      </c>
      <c r="O104" s="153">
        <v>40.54</v>
      </c>
      <c r="P104" s="153">
        <v>14.41</v>
      </c>
      <c r="Q104" s="153">
        <v>250</v>
      </c>
      <c r="R104" s="153">
        <v>0.60799999999999998</v>
      </c>
      <c r="S104" s="153">
        <v>11.57</v>
      </c>
      <c r="T104" s="3">
        <v>118</v>
      </c>
      <c r="W104" s="55"/>
      <c r="X104" s="55"/>
    </row>
    <row r="105" spans="2:24" ht="15" customHeight="1" thickBot="1" x14ac:dyDescent="0.3">
      <c r="B105" s="188" t="s">
        <v>12</v>
      </c>
      <c r="C105" s="171" t="s">
        <v>84</v>
      </c>
      <c r="D105" s="67">
        <v>110</v>
      </c>
      <c r="E105" s="43">
        <v>8.4</v>
      </c>
      <c r="F105" s="15">
        <v>12</v>
      </c>
      <c r="G105" s="15">
        <v>9</v>
      </c>
      <c r="H105" s="15">
        <v>178</v>
      </c>
      <c r="I105" s="136">
        <v>0.03</v>
      </c>
      <c r="J105" s="13">
        <v>0.05</v>
      </c>
      <c r="K105" s="138"/>
      <c r="L105" s="13">
        <v>7.4</v>
      </c>
      <c r="M105" s="138">
        <v>1</v>
      </c>
      <c r="N105" s="13">
        <v>32.4</v>
      </c>
      <c r="O105" s="138">
        <v>84.5</v>
      </c>
      <c r="P105" s="13">
        <v>13.6</v>
      </c>
      <c r="Q105" s="138">
        <v>176.8</v>
      </c>
      <c r="R105" s="13">
        <v>1.1000000000000001</v>
      </c>
      <c r="S105" s="137">
        <v>3.6</v>
      </c>
      <c r="T105" s="3" t="s">
        <v>166</v>
      </c>
      <c r="W105" s="55"/>
      <c r="X105" s="55"/>
    </row>
    <row r="106" spans="2:24" ht="15" customHeight="1" thickBot="1" x14ac:dyDescent="0.3">
      <c r="B106" s="245"/>
      <c r="C106" s="206" t="s">
        <v>75</v>
      </c>
      <c r="D106" s="2">
        <v>150</v>
      </c>
      <c r="E106" s="19">
        <v>5.0999999999999996</v>
      </c>
      <c r="F106" s="19">
        <v>4.4000000000000004</v>
      </c>
      <c r="G106" s="19">
        <v>30</v>
      </c>
      <c r="H106" s="5">
        <v>180</v>
      </c>
      <c r="I106" s="142">
        <v>0.06</v>
      </c>
      <c r="J106" s="19">
        <v>0.03</v>
      </c>
      <c r="K106" s="142">
        <v>7.3999999999999996E-2</v>
      </c>
      <c r="L106" s="19">
        <v>28</v>
      </c>
      <c r="M106" s="142"/>
      <c r="N106" s="19">
        <v>12</v>
      </c>
      <c r="O106" s="142">
        <v>42</v>
      </c>
      <c r="P106" s="19">
        <v>7</v>
      </c>
      <c r="Q106" s="19">
        <v>53</v>
      </c>
      <c r="R106" s="142">
        <v>1.05</v>
      </c>
      <c r="S106" s="19">
        <v>3.1</v>
      </c>
      <c r="T106" s="88">
        <v>203</v>
      </c>
      <c r="W106" s="55"/>
      <c r="X106" s="55"/>
    </row>
    <row r="107" spans="2:24" ht="18" customHeight="1" thickBot="1" x14ac:dyDescent="0.3">
      <c r="B107" s="245"/>
      <c r="C107" s="171" t="s">
        <v>74</v>
      </c>
      <c r="D107" s="2">
        <v>200</v>
      </c>
      <c r="E107" s="83">
        <v>0.3</v>
      </c>
      <c r="F107" s="82">
        <v>0.1</v>
      </c>
      <c r="G107" s="82">
        <v>10.3</v>
      </c>
      <c r="H107" s="20">
        <v>43.5</v>
      </c>
      <c r="I107" s="90">
        <v>0.01</v>
      </c>
      <c r="J107" s="86">
        <v>0.01</v>
      </c>
      <c r="K107" s="90"/>
      <c r="L107" s="86">
        <v>4.0999999999999996</v>
      </c>
      <c r="M107" s="90">
        <v>2.5</v>
      </c>
      <c r="N107" s="86">
        <v>13</v>
      </c>
      <c r="O107" s="90">
        <v>10</v>
      </c>
      <c r="P107" s="152">
        <v>9</v>
      </c>
      <c r="Q107" s="86">
        <v>75</v>
      </c>
      <c r="R107" s="90">
        <v>0.2</v>
      </c>
      <c r="S107" s="90">
        <v>0.8</v>
      </c>
      <c r="T107" s="3" t="s">
        <v>171</v>
      </c>
      <c r="W107" s="55"/>
      <c r="X107" s="55"/>
    </row>
    <row r="108" spans="2:24" ht="16.5" thickBot="1" x14ac:dyDescent="0.3">
      <c r="B108" s="245"/>
      <c r="C108" s="206" t="s">
        <v>69</v>
      </c>
      <c r="D108" s="67">
        <v>40</v>
      </c>
      <c r="E108" s="2">
        <v>3.2</v>
      </c>
      <c r="F108" s="23">
        <v>0.4</v>
      </c>
      <c r="G108" s="2">
        <v>18.399999999999999</v>
      </c>
      <c r="H108" s="23">
        <v>90</v>
      </c>
      <c r="I108" s="2">
        <v>4.3999999999999997E-2</v>
      </c>
      <c r="J108" s="67">
        <v>1.2E-2</v>
      </c>
      <c r="K108" s="67"/>
      <c r="L108" s="67"/>
      <c r="M108" s="67"/>
      <c r="N108" s="67">
        <v>8</v>
      </c>
      <c r="O108" s="67">
        <v>26</v>
      </c>
      <c r="P108" s="67">
        <v>5.6</v>
      </c>
      <c r="Q108" s="23">
        <v>37.200000000000003</v>
      </c>
      <c r="R108" s="2">
        <v>0.44</v>
      </c>
      <c r="S108" s="67">
        <v>1.28</v>
      </c>
      <c r="T108" s="3" t="s">
        <v>164</v>
      </c>
      <c r="W108" s="55"/>
      <c r="X108" s="55"/>
    </row>
    <row r="109" spans="2:24" ht="16.5" thickBot="1" x14ac:dyDescent="0.3">
      <c r="B109" s="245"/>
      <c r="C109" s="171" t="s">
        <v>89</v>
      </c>
      <c r="D109" s="51">
        <v>30</v>
      </c>
      <c r="E109" s="68">
        <v>2</v>
      </c>
      <c r="F109" s="69">
        <v>0.36</v>
      </c>
      <c r="G109" s="144">
        <v>15.87</v>
      </c>
      <c r="H109" s="70">
        <v>74.7</v>
      </c>
      <c r="I109" s="2">
        <v>5.0999999999999997E-2</v>
      </c>
      <c r="J109" s="2">
        <v>2.4E-2</v>
      </c>
      <c r="K109" s="51"/>
      <c r="L109" s="2"/>
      <c r="M109" s="51"/>
      <c r="N109" s="2">
        <v>8.6999999999999993</v>
      </c>
      <c r="O109" s="51">
        <v>45</v>
      </c>
      <c r="P109" s="2">
        <v>14.1</v>
      </c>
      <c r="Q109" s="51">
        <v>70.5</v>
      </c>
      <c r="R109" s="79">
        <v>1.17</v>
      </c>
      <c r="S109" s="67">
        <v>15.3</v>
      </c>
      <c r="T109" s="63" t="s">
        <v>163</v>
      </c>
      <c r="W109" s="55"/>
      <c r="X109" s="55"/>
    </row>
    <row r="110" spans="2:24" ht="23.45" customHeight="1" thickBot="1" x14ac:dyDescent="0.3">
      <c r="B110" s="145"/>
      <c r="C110" s="187" t="s">
        <v>13</v>
      </c>
      <c r="D110" s="36">
        <f>SUM(D103:D109)</f>
        <v>815</v>
      </c>
      <c r="E110" s="190">
        <f>SUM(SUM(E103:E109))</f>
        <v>26</v>
      </c>
      <c r="F110" s="56">
        <f>SUM(SUM(F103:F109))</f>
        <v>28.659999999999997</v>
      </c>
      <c r="G110" s="87">
        <f>SUM(SUM(G103:G109))</f>
        <v>111.37</v>
      </c>
      <c r="H110" s="87">
        <f>SUM(SUM(H103:H109))</f>
        <v>808.2</v>
      </c>
      <c r="I110" s="190">
        <f>SUM(SUM(I103:I109))</f>
        <v>0.251</v>
      </c>
      <c r="J110" s="190">
        <f t="shared" ref="J110:S110" si="13">SUM(SUM(J103:J109))</f>
        <v>0.20600000000000002</v>
      </c>
      <c r="K110" s="190">
        <f t="shared" si="13"/>
        <v>0.26700000000000002</v>
      </c>
      <c r="L110" s="190">
        <f t="shared" si="13"/>
        <v>166.5</v>
      </c>
      <c r="M110" s="190">
        <f t="shared" si="13"/>
        <v>8.44</v>
      </c>
      <c r="N110" s="190">
        <f t="shared" si="13"/>
        <v>183.21</v>
      </c>
      <c r="O110" s="190">
        <f t="shared" si="13"/>
        <v>309.44</v>
      </c>
      <c r="P110" s="190">
        <f t="shared" si="13"/>
        <v>74.91</v>
      </c>
      <c r="Q110" s="190">
        <f t="shared" si="13"/>
        <v>763.5</v>
      </c>
      <c r="R110" s="190">
        <f t="shared" si="13"/>
        <v>5.1679999999999993</v>
      </c>
      <c r="S110" s="190">
        <f t="shared" si="13"/>
        <v>37.850000000000009</v>
      </c>
      <c r="T110" s="3"/>
      <c r="W110" s="55"/>
      <c r="X110" s="55"/>
    </row>
    <row r="111" spans="2:24" ht="21" customHeight="1" thickBot="1" x14ac:dyDescent="0.3">
      <c r="B111" s="146"/>
      <c r="C111" s="208" t="s">
        <v>14</v>
      </c>
      <c r="D111" s="16">
        <f>D102+D110</f>
        <v>1360</v>
      </c>
      <c r="E111" s="16">
        <f t="shared" ref="E111:R111" si="14">SUM(E102,E110)</f>
        <v>41.4</v>
      </c>
      <c r="F111" s="16">
        <f t="shared" si="14"/>
        <v>44.72</v>
      </c>
      <c r="G111" s="16">
        <f t="shared" si="14"/>
        <v>180.84</v>
      </c>
      <c r="H111" s="16">
        <f t="shared" si="14"/>
        <v>1292.9000000000001</v>
      </c>
      <c r="I111" s="16">
        <f t="shared" si="14"/>
        <v>0.48899999999999999</v>
      </c>
      <c r="J111" s="16">
        <f t="shared" si="14"/>
        <v>0.43000000000000005</v>
      </c>
      <c r="K111" s="16">
        <f t="shared" si="14"/>
        <v>0.33700000000000002</v>
      </c>
      <c r="L111" s="16">
        <f t="shared" si="14"/>
        <v>191.75</v>
      </c>
      <c r="M111" s="16">
        <f t="shared" si="14"/>
        <v>9.1999999999999993</v>
      </c>
      <c r="N111" s="16">
        <f t="shared" si="14"/>
        <v>501.21000000000004</v>
      </c>
      <c r="O111" s="16">
        <f t="shared" si="14"/>
        <v>626.64</v>
      </c>
      <c r="P111" s="16">
        <f t="shared" si="14"/>
        <v>143.01</v>
      </c>
      <c r="Q111" s="16">
        <f t="shared" si="14"/>
        <v>1056</v>
      </c>
      <c r="R111" s="16">
        <f t="shared" si="14"/>
        <v>8.477999999999998</v>
      </c>
      <c r="S111" s="16">
        <f>SUM(S102,S110)/1000</f>
        <v>5.7550000000000011E-2</v>
      </c>
      <c r="T111" s="73"/>
      <c r="W111" s="55"/>
      <c r="X111" s="55"/>
    </row>
    <row r="112" spans="2:24" ht="36" customHeight="1" thickBot="1" x14ac:dyDescent="0.3">
      <c r="B112" s="39"/>
      <c r="C112" s="191" t="s">
        <v>15</v>
      </c>
      <c r="D112" s="34"/>
      <c r="E112" s="35">
        <f>E111*100/77</f>
        <v>53.766233766233768</v>
      </c>
      <c r="F112" s="14">
        <f>F111*100/79</f>
        <v>56.607594936708864</v>
      </c>
      <c r="G112" s="14">
        <f>G111*100/335</f>
        <v>53.982089552238804</v>
      </c>
      <c r="H112" s="11">
        <f>H111*100/2350</f>
        <v>55.017021276595749</v>
      </c>
      <c r="I112" s="17">
        <f>I111*100/1.2</f>
        <v>40.75</v>
      </c>
      <c r="J112" s="35">
        <f>J111*100/1.4</f>
        <v>30.714285714285722</v>
      </c>
      <c r="K112" s="35">
        <f>K111*100/10</f>
        <v>3.37</v>
      </c>
      <c r="L112" s="35">
        <f>L111*100/700</f>
        <v>27.392857142857142</v>
      </c>
      <c r="M112" s="35">
        <f>M111*100/60</f>
        <v>15.333333333333332</v>
      </c>
      <c r="N112" s="35">
        <f>N111*100/1100</f>
        <v>45.564545454545453</v>
      </c>
      <c r="O112" s="35">
        <f>O111*100/1100</f>
        <v>56.967272727272729</v>
      </c>
      <c r="P112" s="35">
        <f>P111*100/250</f>
        <v>57.204000000000001</v>
      </c>
      <c r="Q112" s="35">
        <f>Q111*100/1100</f>
        <v>96</v>
      </c>
      <c r="R112" s="17">
        <f>R111*100/12</f>
        <v>70.649999999999991</v>
      </c>
      <c r="S112" s="17">
        <f>S111*100/0.1</f>
        <v>57.550000000000004</v>
      </c>
      <c r="T112" s="73"/>
      <c r="W112" s="55"/>
      <c r="X112" s="55"/>
    </row>
    <row r="113" spans="2:24" ht="17.45" customHeight="1" x14ac:dyDescent="0.25">
      <c r="B113" s="51"/>
      <c r="C113" s="76"/>
      <c r="D113" s="3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73"/>
      <c r="W113" s="55"/>
      <c r="X113" s="55"/>
    </row>
    <row r="114" spans="2:24" x14ac:dyDescent="0.25">
      <c r="B114" s="51"/>
      <c r="C114" s="213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73"/>
      <c r="W114" s="55"/>
      <c r="X114" s="55"/>
    </row>
    <row r="115" spans="2:24" x14ac:dyDescent="0.25">
      <c r="B115" s="51"/>
      <c r="C115" s="213"/>
      <c r="D115" s="51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W115" s="55"/>
      <c r="X115" s="55"/>
    </row>
    <row r="116" spans="2:24" ht="16.5" thickBot="1" x14ac:dyDescent="0.3">
      <c r="B116" s="51"/>
      <c r="C116" s="213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73"/>
      <c r="W116" s="55"/>
      <c r="X116" s="55"/>
    </row>
    <row r="117" spans="2:24" ht="15" customHeight="1" thickBot="1" x14ac:dyDescent="0.3">
      <c r="B117" s="255" t="s">
        <v>1</v>
      </c>
      <c r="C117" s="255" t="s">
        <v>2</v>
      </c>
      <c r="D117" s="255" t="s">
        <v>66</v>
      </c>
      <c r="E117" s="248" t="s">
        <v>54</v>
      </c>
      <c r="F117" s="246"/>
      <c r="G117" s="247"/>
      <c r="H117" s="255" t="s">
        <v>88</v>
      </c>
      <c r="I117" s="248" t="s">
        <v>55</v>
      </c>
      <c r="J117" s="246"/>
      <c r="K117" s="246"/>
      <c r="L117" s="246"/>
      <c r="M117" s="247"/>
      <c r="N117" s="248" t="s">
        <v>60</v>
      </c>
      <c r="O117" s="246"/>
      <c r="P117" s="246"/>
      <c r="Q117" s="246"/>
      <c r="R117" s="246"/>
      <c r="S117" s="247"/>
      <c r="T117" s="255" t="s">
        <v>3</v>
      </c>
      <c r="W117" s="55"/>
      <c r="X117" s="55"/>
    </row>
    <row r="118" spans="2:24" ht="41.45" customHeight="1" thickBot="1" x14ac:dyDescent="0.3">
      <c r="B118" s="256"/>
      <c r="C118" s="256"/>
      <c r="D118" s="256"/>
      <c r="E118" s="58" t="s">
        <v>4</v>
      </c>
      <c r="F118" s="58" t="s">
        <v>5</v>
      </c>
      <c r="G118" s="58" t="s">
        <v>6</v>
      </c>
      <c r="H118" s="256"/>
      <c r="I118" s="57" t="s">
        <v>56</v>
      </c>
      <c r="J118" s="57" t="s">
        <v>57</v>
      </c>
      <c r="K118" s="57" t="s">
        <v>68</v>
      </c>
      <c r="L118" s="57" t="s">
        <v>58</v>
      </c>
      <c r="M118" s="57" t="s">
        <v>59</v>
      </c>
      <c r="N118" s="57" t="s">
        <v>61</v>
      </c>
      <c r="O118" s="57" t="s">
        <v>62</v>
      </c>
      <c r="P118" s="57" t="s">
        <v>64</v>
      </c>
      <c r="Q118" s="57" t="s">
        <v>65</v>
      </c>
      <c r="R118" s="57" t="s">
        <v>63</v>
      </c>
      <c r="S118" s="57" t="s">
        <v>67</v>
      </c>
      <c r="T118" s="256"/>
      <c r="W118" s="55"/>
      <c r="X118" s="55"/>
    </row>
    <row r="119" spans="2:24" x14ac:dyDescent="0.25">
      <c r="B119" s="135"/>
      <c r="C119" s="110" t="s">
        <v>29</v>
      </c>
      <c r="D119" s="250"/>
      <c r="E119" s="250"/>
      <c r="F119" s="250"/>
      <c r="G119" s="250"/>
      <c r="H119" s="250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253"/>
      <c r="W119" s="55"/>
      <c r="X119" s="55"/>
    </row>
    <row r="120" spans="2:24" ht="15" customHeight="1" thickBot="1" x14ac:dyDescent="0.3">
      <c r="B120" s="16"/>
      <c r="C120" s="189" t="s">
        <v>28</v>
      </c>
      <c r="D120" s="251"/>
      <c r="E120" s="251"/>
      <c r="F120" s="251"/>
      <c r="G120" s="251"/>
      <c r="H120" s="251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254"/>
      <c r="W120" s="55"/>
      <c r="X120" s="55"/>
    </row>
    <row r="121" spans="2:24" ht="16.5" thickBot="1" x14ac:dyDescent="0.3">
      <c r="B121" s="141"/>
      <c r="C121" s="205" t="s">
        <v>95</v>
      </c>
      <c r="D121" s="2">
        <v>60</v>
      </c>
      <c r="E121" s="23">
        <v>7.6</v>
      </c>
      <c r="F121" s="24">
        <v>7.1</v>
      </c>
      <c r="G121" s="23">
        <v>20.6</v>
      </c>
      <c r="H121" s="2">
        <v>177.6</v>
      </c>
      <c r="I121" s="136">
        <v>7.1999999999999995E-2</v>
      </c>
      <c r="J121" s="136">
        <v>0.08</v>
      </c>
      <c r="K121" s="39">
        <v>0</v>
      </c>
      <c r="L121" s="136">
        <v>0.05</v>
      </c>
      <c r="M121" s="136">
        <v>0.32</v>
      </c>
      <c r="N121" s="13">
        <v>210</v>
      </c>
      <c r="O121" s="137">
        <v>142</v>
      </c>
      <c r="P121" s="137">
        <v>23.2</v>
      </c>
      <c r="Q121" s="137"/>
      <c r="R121" s="137">
        <v>0.94</v>
      </c>
      <c r="S121" s="137">
        <v>0</v>
      </c>
      <c r="T121" s="61" t="s">
        <v>162</v>
      </c>
      <c r="W121" s="55"/>
      <c r="X121" s="55"/>
    </row>
    <row r="122" spans="2:24" ht="33.75" customHeight="1" thickBot="1" x14ac:dyDescent="0.3">
      <c r="B122" s="66"/>
      <c r="C122" s="206" t="s">
        <v>81</v>
      </c>
      <c r="D122" s="39">
        <v>155</v>
      </c>
      <c r="E122" s="104">
        <v>5.9</v>
      </c>
      <c r="F122" s="23">
        <v>10.1</v>
      </c>
      <c r="G122" s="2">
        <v>33</v>
      </c>
      <c r="H122" s="24">
        <v>248.3</v>
      </c>
      <c r="I122" s="136">
        <v>0.1</v>
      </c>
      <c r="J122" s="13">
        <v>0.12</v>
      </c>
      <c r="K122" s="13">
        <v>7.0000000000000007E-2</v>
      </c>
      <c r="L122" s="138">
        <v>54</v>
      </c>
      <c r="M122" s="13"/>
      <c r="N122" s="138">
        <v>108.6</v>
      </c>
      <c r="O122" s="13">
        <v>153.6</v>
      </c>
      <c r="P122" s="138">
        <v>17.2</v>
      </c>
      <c r="Q122" s="13">
        <v>226.7</v>
      </c>
      <c r="R122" s="13">
        <v>2.2000000000000002</v>
      </c>
      <c r="S122" s="137">
        <v>4.9000000000000004</v>
      </c>
      <c r="T122" s="226" t="s">
        <v>170</v>
      </c>
      <c r="W122" s="55"/>
      <c r="X122" s="55"/>
    </row>
    <row r="123" spans="2:24" ht="16.5" thickBot="1" x14ac:dyDescent="0.3">
      <c r="B123" s="141"/>
      <c r="C123" s="206" t="s">
        <v>94</v>
      </c>
      <c r="D123" s="37">
        <v>200</v>
      </c>
      <c r="E123" s="64">
        <v>0.1</v>
      </c>
      <c r="F123" s="65">
        <v>0</v>
      </c>
      <c r="G123" s="65">
        <v>9</v>
      </c>
      <c r="H123" s="4">
        <v>36</v>
      </c>
      <c r="I123" s="139">
        <v>0.04</v>
      </c>
      <c r="J123" s="139">
        <v>0.01</v>
      </c>
      <c r="K123" s="139"/>
      <c r="L123" s="139">
        <v>0.3</v>
      </c>
      <c r="M123" s="139">
        <v>0.04</v>
      </c>
      <c r="N123" s="139">
        <v>4.5</v>
      </c>
      <c r="O123" s="139">
        <v>7.2</v>
      </c>
      <c r="P123" s="139">
        <v>3.8</v>
      </c>
      <c r="Q123" s="139">
        <v>20.8</v>
      </c>
      <c r="R123" s="140">
        <v>0.7</v>
      </c>
      <c r="S123" s="139">
        <v>0</v>
      </c>
      <c r="T123" s="66">
        <v>376</v>
      </c>
      <c r="W123" s="55"/>
      <c r="X123" s="55"/>
    </row>
    <row r="124" spans="2:24" ht="16.5" thickBot="1" x14ac:dyDescent="0.3">
      <c r="B124" s="141"/>
      <c r="C124" s="206" t="s">
        <v>114</v>
      </c>
      <c r="D124" s="23">
        <v>100</v>
      </c>
      <c r="E124" s="158">
        <v>1.5</v>
      </c>
      <c r="F124" s="161">
        <v>0.5</v>
      </c>
      <c r="G124" s="161">
        <v>21</v>
      </c>
      <c r="H124" s="161">
        <v>94.5</v>
      </c>
      <c r="I124" s="154">
        <v>0.04</v>
      </c>
      <c r="J124" s="153">
        <v>0.05</v>
      </c>
      <c r="K124" s="153"/>
      <c r="L124" s="153">
        <v>20</v>
      </c>
      <c r="M124" s="153">
        <v>10</v>
      </c>
      <c r="N124" s="153">
        <v>8</v>
      </c>
      <c r="O124" s="153">
        <v>28</v>
      </c>
      <c r="P124" s="153">
        <v>42</v>
      </c>
      <c r="Q124" s="153">
        <v>348</v>
      </c>
      <c r="R124" s="153">
        <v>0.6</v>
      </c>
      <c r="S124" s="153">
        <v>0.05</v>
      </c>
      <c r="T124" s="3" t="s">
        <v>169</v>
      </c>
      <c r="W124" s="55"/>
      <c r="X124" s="55"/>
    </row>
    <row r="125" spans="2:24" ht="16.5" thickBot="1" x14ac:dyDescent="0.3">
      <c r="B125" s="188"/>
      <c r="C125" s="206"/>
      <c r="D125" s="89"/>
      <c r="E125" s="45"/>
      <c r="F125" s="45"/>
      <c r="G125" s="45"/>
      <c r="H125" s="45"/>
      <c r="I125" s="162"/>
      <c r="J125" s="163"/>
      <c r="K125" s="163"/>
      <c r="L125" s="163"/>
      <c r="M125" s="163"/>
      <c r="N125" s="163"/>
      <c r="O125" s="163"/>
      <c r="P125" s="163"/>
      <c r="Q125" s="163"/>
      <c r="R125" s="164"/>
      <c r="S125" s="165"/>
      <c r="T125" s="77"/>
      <c r="W125" s="55"/>
      <c r="X125" s="55"/>
    </row>
    <row r="126" spans="2:24" ht="19.149999999999999" customHeight="1" thickBot="1" x14ac:dyDescent="0.3">
      <c r="B126" s="186" t="s">
        <v>10</v>
      </c>
      <c r="C126" s="187" t="s">
        <v>11</v>
      </c>
      <c r="D126" s="32">
        <f>SUM(D121:D125)</f>
        <v>515</v>
      </c>
      <c r="E126" s="42">
        <f t="shared" ref="E126:S126" si="15">SUM(E121:E125)</f>
        <v>15.1</v>
      </c>
      <c r="F126" s="32">
        <f t="shared" si="15"/>
        <v>17.7</v>
      </c>
      <c r="G126" s="42">
        <f t="shared" si="15"/>
        <v>83.6</v>
      </c>
      <c r="H126" s="32">
        <f t="shared" si="15"/>
        <v>556.4</v>
      </c>
      <c r="I126" s="42">
        <f t="shared" si="15"/>
        <v>0.252</v>
      </c>
      <c r="J126" s="42">
        <f t="shared" si="15"/>
        <v>0.26</v>
      </c>
      <c r="K126" s="42">
        <f t="shared" si="15"/>
        <v>7.0000000000000007E-2</v>
      </c>
      <c r="L126" s="42">
        <f t="shared" si="15"/>
        <v>74.349999999999994</v>
      </c>
      <c r="M126" s="42">
        <f t="shared" si="15"/>
        <v>10.36</v>
      </c>
      <c r="N126" s="42">
        <f t="shared" si="15"/>
        <v>331.1</v>
      </c>
      <c r="O126" s="42">
        <f t="shared" si="15"/>
        <v>330.8</v>
      </c>
      <c r="P126" s="42">
        <f t="shared" si="15"/>
        <v>86.199999999999989</v>
      </c>
      <c r="Q126" s="42">
        <f t="shared" si="15"/>
        <v>595.5</v>
      </c>
      <c r="R126" s="42">
        <f t="shared" si="15"/>
        <v>4.4399999999999995</v>
      </c>
      <c r="S126" s="42">
        <f t="shared" si="15"/>
        <v>4.95</v>
      </c>
      <c r="T126" s="42"/>
      <c r="W126" s="55"/>
      <c r="X126" s="55"/>
    </row>
    <row r="127" spans="2:24" ht="15.6" customHeight="1" thickBot="1" x14ac:dyDescent="0.3">
      <c r="B127" s="141"/>
      <c r="C127" s="207" t="s">
        <v>83</v>
      </c>
      <c r="D127" s="3">
        <v>60</v>
      </c>
      <c r="E127" s="39">
        <v>0.6</v>
      </c>
      <c r="F127" s="39">
        <v>2.1</v>
      </c>
      <c r="G127" s="2">
        <v>3.8</v>
      </c>
      <c r="H127" s="2">
        <v>36.5</v>
      </c>
      <c r="I127" s="5">
        <v>0.06</v>
      </c>
      <c r="J127" s="5">
        <v>6.6000000000000003E-2</v>
      </c>
      <c r="K127" s="5"/>
      <c r="L127" s="5">
        <v>95.7</v>
      </c>
      <c r="M127" s="5">
        <v>20</v>
      </c>
      <c r="N127" s="5">
        <v>12</v>
      </c>
      <c r="O127" s="5">
        <v>18.5</v>
      </c>
      <c r="P127" s="5">
        <v>7.5</v>
      </c>
      <c r="Q127" s="142">
        <v>126.3</v>
      </c>
      <c r="R127" s="19">
        <v>0.4</v>
      </c>
      <c r="S127" s="5">
        <v>0.6</v>
      </c>
      <c r="T127" s="63" t="s">
        <v>168</v>
      </c>
      <c r="W127" s="55"/>
      <c r="X127" s="55"/>
    </row>
    <row r="128" spans="2:24" ht="16.5" thickBot="1" x14ac:dyDescent="0.3">
      <c r="B128" s="66"/>
      <c r="C128" s="206" t="s">
        <v>72</v>
      </c>
      <c r="D128" s="51">
        <v>200</v>
      </c>
      <c r="E128" s="30">
        <v>2.2999999999999998</v>
      </c>
      <c r="F128" s="31">
        <v>3.3</v>
      </c>
      <c r="G128" s="31">
        <v>9.8000000000000007</v>
      </c>
      <c r="H128" s="9">
        <v>78.2</v>
      </c>
      <c r="I128" s="143">
        <v>0.05</v>
      </c>
      <c r="J128" s="19">
        <v>0.05</v>
      </c>
      <c r="K128" s="142"/>
      <c r="L128" s="19">
        <v>1.7</v>
      </c>
      <c r="M128" s="142">
        <v>3</v>
      </c>
      <c r="N128" s="19">
        <v>13.8</v>
      </c>
      <c r="O128" s="142">
        <v>37.4</v>
      </c>
      <c r="P128" s="19">
        <v>13.6</v>
      </c>
      <c r="Q128" s="142">
        <v>324.7</v>
      </c>
      <c r="R128" s="19">
        <v>0.65</v>
      </c>
      <c r="S128" s="5">
        <v>3.2</v>
      </c>
      <c r="T128" s="3">
        <v>129</v>
      </c>
      <c r="W128" s="55"/>
      <c r="X128" s="55"/>
    </row>
    <row r="129" spans="2:24" ht="18.95" customHeight="1" thickBot="1" x14ac:dyDescent="0.3">
      <c r="B129" s="57" t="s">
        <v>12</v>
      </c>
      <c r="C129" s="210" t="s">
        <v>82</v>
      </c>
      <c r="D129" s="23">
        <v>100</v>
      </c>
      <c r="E129" s="39">
        <v>13.8</v>
      </c>
      <c r="F129" s="39">
        <v>10.1</v>
      </c>
      <c r="G129" s="2">
        <v>2.6</v>
      </c>
      <c r="H129" s="67">
        <v>156.5</v>
      </c>
      <c r="I129" s="67">
        <v>7.0000000000000007E-2</v>
      </c>
      <c r="J129" s="67">
        <v>0.11</v>
      </c>
      <c r="K129" s="67">
        <v>0.22600000000000001</v>
      </c>
      <c r="L129" s="67">
        <v>22.1</v>
      </c>
      <c r="M129" s="67"/>
      <c r="N129" s="67">
        <v>77.8</v>
      </c>
      <c r="O129" s="67">
        <v>135.69999999999999</v>
      </c>
      <c r="P129" s="67">
        <v>17.399999999999999</v>
      </c>
      <c r="Q129" s="23">
        <v>160.6</v>
      </c>
      <c r="R129" s="2">
        <v>0.5</v>
      </c>
      <c r="S129" s="67">
        <v>14.9</v>
      </c>
      <c r="T129" s="13" t="s">
        <v>120</v>
      </c>
      <c r="W129" s="55"/>
      <c r="X129" s="55"/>
    </row>
    <row r="130" spans="2:24" ht="16.5" thickBot="1" x14ac:dyDescent="0.3">
      <c r="B130" s="57"/>
      <c r="C130" s="206" t="s">
        <v>25</v>
      </c>
      <c r="D130" s="2">
        <v>150</v>
      </c>
      <c r="E130" s="82">
        <v>3.6</v>
      </c>
      <c r="F130" s="82">
        <v>4.5</v>
      </c>
      <c r="G130" s="82">
        <v>37</v>
      </c>
      <c r="H130" s="20">
        <v>203</v>
      </c>
      <c r="I130" s="8">
        <v>0.03</v>
      </c>
      <c r="J130" s="20">
        <v>0.03</v>
      </c>
      <c r="K130" s="8">
        <v>7.0000000000000007E-2</v>
      </c>
      <c r="L130" s="20">
        <v>26.6</v>
      </c>
      <c r="M130" s="8">
        <v>0.3</v>
      </c>
      <c r="N130" s="20">
        <v>14.3</v>
      </c>
      <c r="O130" s="8">
        <v>72</v>
      </c>
      <c r="P130" s="41">
        <v>24</v>
      </c>
      <c r="Q130" s="20">
        <v>46</v>
      </c>
      <c r="R130" s="8">
        <v>0.1</v>
      </c>
      <c r="S130" s="227">
        <v>0.8</v>
      </c>
      <c r="T130" s="3">
        <v>304</v>
      </c>
      <c r="W130" s="55"/>
      <c r="X130" s="55"/>
    </row>
    <row r="131" spans="2:24" ht="15.95" customHeight="1" thickBot="1" x14ac:dyDescent="0.3">
      <c r="B131" s="188"/>
      <c r="C131" s="206" t="s">
        <v>71</v>
      </c>
      <c r="D131" s="86">
        <v>200</v>
      </c>
      <c r="E131" s="90">
        <v>1</v>
      </c>
      <c r="F131" s="86">
        <v>0.1</v>
      </c>
      <c r="G131" s="90">
        <v>15.5</v>
      </c>
      <c r="H131" s="86">
        <v>67</v>
      </c>
      <c r="I131" s="166">
        <v>0.01</v>
      </c>
      <c r="J131" s="167" t="s">
        <v>106</v>
      </c>
      <c r="K131" s="167" t="s">
        <v>27</v>
      </c>
      <c r="L131" s="167" t="s">
        <v>105</v>
      </c>
      <c r="M131" s="167">
        <v>0.2</v>
      </c>
      <c r="N131" s="167">
        <v>20.100000000000001</v>
      </c>
      <c r="O131" s="167">
        <v>19.2</v>
      </c>
      <c r="P131" s="167">
        <v>14.4</v>
      </c>
      <c r="Q131" s="167" t="s">
        <v>27</v>
      </c>
      <c r="R131" s="167">
        <v>0.69</v>
      </c>
      <c r="S131" s="228" t="s">
        <v>107</v>
      </c>
      <c r="T131" s="3">
        <v>349</v>
      </c>
      <c r="W131" s="55"/>
      <c r="X131" s="55"/>
    </row>
    <row r="132" spans="2:24" ht="16.5" thickBot="1" x14ac:dyDescent="0.3">
      <c r="B132" s="141"/>
      <c r="C132" s="206" t="s">
        <v>69</v>
      </c>
      <c r="D132" s="67">
        <v>40</v>
      </c>
      <c r="E132" s="2">
        <v>3.2</v>
      </c>
      <c r="F132" s="23">
        <v>0.4</v>
      </c>
      <c r="G132" s="2">
        <v>18.399999999999999</v>
      </c>
      <c r="H132" s="23">
        <v>90</v>
      </c>
      <c r="I132" s="2">
        <v>4.3999999999999997E-2</v>
      </c>
      <c r="J132" s="67">
        <v>1.2E-2</v>
      </c>
      <c r="K132" s="67"/>
      <c r="L132" s="67"/>
      <c r="M132" s="67"/>
      <c r="N132" s="67">
        <v>8</v>
      </c>
      <c r="O132" s="67">
        <v>26</v>
      </c>
      <c r="P132" s="67">
        <v>5.6</v>
      </c>
      <c r="Q132" s="23">
        <v>37.200000000000003</v>
      </c>
      <c r="R132" s="2">
        <v>0.44</v>
      </c>
      <c r="S132" s="23">
        <v>1.28</v>
      </c>
      <c r="T132" s="3" t="s">
        <v>164</v>
      </c>
      <c r="W132" s="55"/>
      <c r="X132" s="55"/>
    </row>
    <row r="133" spans="2:24" ht="16.5" thickBot="1" x14ac:dyDescent="0.3">
      <c r="B133" s="141"/>
      <c r="C133" s="171" t="s">
        <v>89</v>
      </c>
      <c r="D133" s="51">
        <v>30</v>
      </c>
      <c r="E133" s="68">
        <v>2</v>
      </c>
      <c r="F133" s="69">
        <v>0.36</v>
      </c>
      <c r="G133" s="144">
        <v>15.87</v>
      </c>
      <c r="H133" s="70">
        <v>74.7</v>
      </c>
      <c r="I133" s="169">
        <v>5.0999999999999997E-2</v>
      </c>
      <c r="J133" s="169">
        <v>2.4E-2</v>
      </c>
      <c r="K133" s="51"/>
      <c r="L133" s="169"/>
      <c r="M133" s="51"/>
      <c r="N133" s="169">
        <v>8.6999999999999993</v>
      </c>
      <c r="O133" s="51">
        <v>45</v>
      </c>
      <c r="P133" s="169">
        <v>14.1</v>
      </c>
      <c r="Q133" s="51">
        <v>70.5</v>
      </c>
      <c r="R133" s="79">
        <v>1.17</v>
      </c>
      <c r="S133" s="89">
        <v>15.3</v>
      </c>
      <c r="T133" s="63" t="s">
        <v>163</v>
      </c>
      <c r="W133" s="55"/>
      <c r="X133" s="55"/>
    </row>
    <row r="134" spans="2:24" ht="21.6" customHeight="1" thickBot="1" x14ac:dyDescent="0.3">
      <c r="B134" s="145"/>
      <c r="C134" s="187" t="s">
        <v>13</v>
      </c>
      <c r="D134" s="36">
        <f>SUM(D127:D133)</f>
        <v>780</v>
      </c>
      <c r="E134" s="190">
        <f>SUM(SUM(E127:E133))</f>
        <v>26.5</v>
      </c>
      <c r="F134" s="56">
        <f>SUM(SUM(F127:F133))</f>
        <v>20.86</v>
      </c>
      <c r="G134" s="87">
        <f>SUM(SUM(G127:G133))</f>
        <v>102.97</v>
      </c>
      <c r="H134" s="87">
        <f>SUM(SUM(H127:H133))</f>
        <v>705.90000000000009</v>
      </c>
      <c r="I134" s="190">
        <f t="shared" ref="I134:Q134" si="16">SUM(SUM(I127:I133))</f>
        <v>0.315</v>
      </c>
      <c r="J134" s="190">
        <f t="shared" si="16"/>
        <v>0.29200000000000004</v>
      </c>
      <c r="K134" s="190">
        <f t="shared" si="16"/>
        <v>0.29600000000000004</v>
      </c>
      <c r="L134" s="190">
        <f t="shared" si="16"/>
        <v>146.1</v>
      </c>
      <c r="M134" s="190">
        <f t="shared" si="16"/>
        <v>23.5</v>
      </c>
      <c r="N134" s="190">
        <f t="shared" si="16"/>
        <v>154.69999999999999</v>
      </c>
      <c r="O134" s="190">
        <f t="shared" si="16"/>
        <v>353.8</v>
      </c>
      <c r="P134" s="190">
        <f t="shared" si="16"/>
        <v>96.6</v>
      </c>
      <c r="Q134" s="190">
        <f t="shared" si="16"/>
        <v>765.30000000000007</v>
      </c>
      <c r="R134" s="190">
        <f t="shared" ref="R134" si="17">SUM(SUM(R127:R133))</f>
        <v>3.9499999999999997</v>
      </c>
      <c r="S134" s="190">
        <f t="shared" ref="S134" si="18">SUM(SUM(S127:S133))</f>
        <v>36.08</v>
      </c>
      <c r="T134" s="3"/>
      <c r="W134" s="55"/>
      <c r="X134" s="55"/>
    </row>
    <row r="135" spans="2:24" ht="16.5" thickBot="1" x14ac:dyDescent="0.3">
      <c r="B135" s="146"/>
      <c r="C135" s="215" t="s">
        <v>14</v>
      </c>
      <c r="D135" s="10">
        <f>D134+D126</f>
        <v>1295</v>
      </c>
      <c r="E135" s="10">
        <f t="shared" ref="E135:R135" si="19">SUM(E126,E134)</f>
        <v>41.6</v>
      </c>
      <c r="F135" s="10">
        <f t="shared" si="19"/>
        <v>38.56</v>
      </c>
      <c r="G135" s="10">
        <f t="shared" si="19"/>
        <v>186.57</v>
      </c>
      <c r="H135" s="10">
        <f t="shared" si="19"/>
        <v>1262.3000000000002</v>
      </c>
      <c r="I135" s="10">
        <f t="shared" si="19"/>
        <v>0.56699999999999995</v>
      </c>
      <c r="J135" s="10">
        <f t="shared" si="19"/>
        <v>0.55200000000000005</v>
      </c>
      <c r="K135" s="10">
        <f t="shared" si="19"/>
        <v>0.36600000000000005</v>
      </c>
      <c r="L135" s="10">
        <f t="shared" si="19"/>
        <v>220.45</v>
      </c>
      <c r="M135" s="10">
        <f t="shared" si="19"/>
        <v>33.86</v>
      </c>
      <c r="N135" s="10">
        <f t="shared" si="19"/>
        <v>485.8</v>
      </c>
      <c r="O135" s="10">
        <f t="shared" si="19"/>
        <v>684.6</v>
      </c>
      <c r="P135" s="10">
        <f t="shared" si="19"/>
        <v>182.79999999999998</v>
      </c>
      <c r="Q135" s="10">
        <f t="shared" si="19"/>
        <v>1360.8000000000002</v>
      </c>
      <c r="R135" s="10">
        <f t="shared" si="19"/>
        <v>8.3899999999999988</v>
      </c>
      <c r="S135" s="229">
        <f>SUM(S126,S134)/1000</f>
        <v>4.1030000000000004E-2</v>
      </c>
      <c r="T135" s="10"/>
      <c r="W135" s="55"/>
      <c r="X135" s="55"/>
    </row>
    <row r="136" spans="2:24" ht="35.1" customHeight="1" thickBot="1" x14ac:dyDescent="0.3">
      <c r="B136" s="39"/>
      <c r="C136" s="191" t="s">
        <v>15</v>
      </c>
      <c r="D136" s="34"/>
      <c r="E136" s="35">
        <f>E135*100/77</f>
        <v>54.025974025974023</v>
      </c>
      <c r="F136" s="14">
        <f>F135*100/79</f>
        <v>48.810126582278478</v>
      </c>
      <c r="G136" s="14">
        <f>G135*100/335</f>
        <v>55.692537313432837</v>
      </c>
      <c r="H136" s="11">
        <f>H135*100/2350</f>
        <v>53.714893617021282</v>
      </c>
      <c r="I136" s="17">
        <f>I135*100/1.2</f>
        <v>47.25</v>
      </c>
      <c r="J136" s="35">
        <f>J135*100/1.4</f>
        <v>39.428571428571431</v>
      </c>
      <c r="K136" s="35">
        <f>K135*100/10</f>
        <v>3.66</v>
      </c>
      <c r="L136" s="35">
        <f>L135*100/700</f>
        <v>31.492857142857144</v>
      </c>
      <c r="M136" s="35">
        <f>M135*100/60</f>
        <v>56.43333333333333</v>
      </c>
      <c r="N136" s="35">
        <f>N135*100/1100</f>
        <v>44.163636363636364</v>
      </c>
      <c r="O136" s="35">
        <f>O135*100/1100</f>
        <v>62.236363636363635</v>
      </c>
      <c r="P136" s="35">
        <f>P135*100/250</f>
        <v>73.12</v>
      </c>
      <c r="Q136" s="35">
        <f>Q135*100/1100</f>
        <v>123.70909090909093</v>
      </c>
      <c r="R136" s="17">
        <f>R135*100/12</f>
        <v>69.916666666666657</v>
      </c>
      <c r="S136" s="17">
        <f>S135*100/0.1</f>
        <v>41.03</v>
      </c>
      <c r="T136" s="73"/>
      <c r="W136" s="55"/>
      <c r="X136" s="55"/>
    </row>
    <row r="137" spans="2:24" x14ac:dyDescent="0.25">
      <c r="B137" s="51"/>
      <c r="C137" s="76"/>
      <c r="D137" s="3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73"/>
      <c r="W137" s="55"/>
      <c r="X137" s="55"/>
    </row>
    <row r="138" spans="2:24" ht="16.5" thickBot="1" x14ac:dyDescent="0.3">
      <c r="B138" s="51"/>
      <c r="C138" s="86"/>
      <c r="D138" s="92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73"/>
      <c r="W138" s="55"/>
      <c r="X138" s="55"/>
    </row>
    <row r="139" spans="2:24" ht="15" customHeight="1" thickBot="1" x14ac:dyDescent="0.3">
      <c r="B139" s="255" t="s">
        <v>1</v>
      </c>
      <c r="C139" s="255" t="s">
        <v>2</v>
      </c>
      <c r="D139" s="255" t="s">
        <v>66</v>
      </c>
      <c r="E139" s="248" t="s">
        <v>54</v>
      </c>
      <c r="F139" s="246"/>
      <c r="G139" s="247"/>
      <c r="H139" s="255" t="s">
        <v>88</v>
      </c>
      <c r="I139" s="248" t="s">
        <v>55</v>
      </c>
      <c r="J139" s="246"/>
      <c r="K139" s="246"/>
      <c r="L139" s="246"/>
      <c r="M139" s="247"/>
      <c r="N139" s="248" t="s">
        <v>60</v>
      </c>
      <c r="O139" s="246"/>
      <c r="P139" s="246"/>
      <c r="Q139" s="246"/>
      <c r="R139" s="246"/>
      <c r="S139" s="247"/>
      <c r="T139" s="255" t="s">
        <v>3</v>
      </c>
      <c r="W139" s="55"/>
      <c r="X139" s="55"/>
    </row>
    <row r="140" spans="2:24" ht="39.6" customHeight="1" thickBot="1" x14ac:dyDescent="0.3">
      <c r="B140" s="256"/>
      <c r="C140" s="256"/>
      <c r="D140" s="256"/>
      <c r="E140" s="58" t="s">
        <v>4</v>
      </c>
      <c r="F140" s="58" t="s">
        <v>5</v>
      </c>
      <c r="G140" s="58" t="s">
        <v>6</v>
      </c>
      <c r="H140" s="256"/>
      <c r="I140" s="57" t="s">
        <v>56</v>
      </c>
      <c r="J140" s="57" t="s">
        <v>57</v>
      </c>
      <c r="K140" s="57" t="s">
        <v>68</v>
      </c>
      <c r="L140" s="57" t="s">
        <v>58</v>
      </c>
      <c r="M140" s="57" t="s">
        <v>59</v>
      </c>
      <c r="N140" s="57" t="s">
        <v>61</v>
      </c>
      <c r="O140" s="57" t="s">
        <v>62</v>
      </c>
      <c r="P140" s="57" t="s">
        <v>64</v>
      </c>
      <c r="Q140" s="57" t="s">
        <v>65</v>
      </c>
      <c r="R140" s="57" t="s">
        <v>63</v>
      </c>
      <c r="S140" s="57" t="s">
        <v>67</v>
      </c>
      <c r="T140" s="256"/>
      <c r="W140" s="55"/>
      <c r="X140" s="55"/>
    </row>
    <row r="141" spans="2:24" x14ac:dyDescent="0.25">
      <c r="B141" s="135"/>
      <c r="C141" s="110" t="s">
        <v>29</v>
      </c>
      <c r="D141" s="250"/>
      <c r="E141" s="250"/>
      <c r="F141" s="250"/>
      <c r="G141" s="250"/>
      <c r="H141" s="250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253"/>
      <c r="W141" s="55"/>
      <c r="X141" s="55"/>
    </row>
    <row r="142" spans="2:24" ht="16.5" thickBot="1" x14ac:dyDescent="0.3">
      <c r="B142" s="16"/>
      <c r="C142" s="189" t="s">
        <v>30</v>
      </c>
      <c r="D142" s="252"/>
      <c r="E142" s="252"/>
      <c r="F142" s="252"/>
      <c r="G142" s="252"/>
      <c r="H142" s="252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254"/>
      <c r="W142" s="55"/>
      <c r="X142" s="55"/>
    </row>
    <row r="143" spans="2:24" ht="16.5" thickBot="1" x14ac:dyDescent="0.3">
      <c r="B143" s="109"/>
      <c r="C143" s="121" t="s">
        <v>109</v>
      </c>
      <c r="D143" s="63">
        <v>60</v>
      </c>
      <c r="E143" s="3">
        <v>7.7</v>
      </c>
      <c r="F143" s="3">
        <v>7</v>
      </c>
      <c r="G143" s="3">
        <v>0.4</v>
      </c>
      <c r="H143" s="3">
        <v>95.2</v>
      </c>
      <c r="I143" s="136">
        <v>4.2999999999999997E-2</v>
      </c>
      <c r="J143" s="13">
        <v>0.26600000000000001</v>
      </c>
      <c r="K143" s="138">
        <v>1.333</v>
      </c>
      <c r="L143" s="13">
        <v>15.76</v>
      </c>
      <c r="M143" s="138"/>
      <c r="N143" s="13">
        <v>33.340000000000003</v>
      </c>
      <c r="O143" s="138">
        <v>116.3</v>
      </c>
      <c r="P143" s="13">
        <v>7.27</v>
      </c>
      <c r="Q143" s="138">
        <v>84.85</v>
      </c>
      <c r="R143" s="13">
        <v>1.5</v>
      </c>
      <c r="S143" s="13">
        <v>0</v>
      </c>
      <c r="T143" s="2" t="s">
        <v>137</v>
      </c>
      <c r="W143" s="55"/>
      <c r="X143" s="55"/>
    </row>
    <row r="144" spans="2:24" ht="16.5" thickBot="1" x14ac:dyDescent="0.3">
      <c r="B144" s="141"/>
      <c r="C144" s="121" t="s">
        <v>108</v>
      </c>
      <c r="D144" s="40">
        <v>205</v>
      </c>
      <c r="E144" s="41">
        <v>3.21</v>
      </c>
      <c r="F144" s="41">
        <v>7.44</v>
      </c>
      <c r="G144" s="8">
        <v>16.61</v>
      </c>
      <c r="H144" s="20">
        <v>146.24</v>
      </c>
      <c r="I144" s="136">
        <v>0.06</v>
      </c>
      <c r="J144" s="13">
        <v>0.17</v>
      </c>
      <c r="K144" s="138">
        <v>7.0000000000000007E-2</v>
      </c>
      <c r="L144" s="13">
        <v>26.3</v>
      </c>
      <c r="M144" s="138">
        <v>0.72</v>
      </c>
      <c r="N144" s="13">
        <v>155.9</v>
      </c>
      <c r="O144" s="138">
        <v>121.2</v>
      </c>
      <c r="P144" s="13">
        <v>19.399999999999999</v>
      </c>
      <c r="Q144" s="138">
        <v>185.7</v>
      </c>
      <c r="R144" s="13">
        <v>0.36</v>
      </c>
      <c r="S144" s="137">
        <v>12.8</v>
      </c>
      <c r="T144" s="3">
        <v>93</v>
      </c>
      <c r="W144" s="55"/>
      <c r="X144" s="55"/>
    </row>
    <row r="145" spans="2:24" ht="16.5" thickBot="1" x14ac:dyDescent="0.3">
      <c r="B145" s="57" t="s">
        <v>20</v>
      </c>
      <c r="C145" s="206" t="s">
        <v>17</v>
      </c>
      <c r="D145" s="37">
        <v>200</v>
      </c>
      <c r="E145" s="64">
        <v>3.3</v>
      </c>
      <c r="F145" s="65">
        <v>3.1</v>
      </c>
      <c r="G145" s="65">
        <v>9.1999999999999993</v>
      </c>
      <c r="H145" s="4">
        <v>78</v>
      </c>
      <c r="I145" s="46">
        <v>0.04</v>
      </c>
      <c r="J145" s="170">
        <v>0.17</v>
      </c>
      <c r="K145" s="170"/>
      <c r="L145" s="170">
        <v>15.6</v>
      </c>
      <c r="M145" s="170">
        <v>0.68</v>
      </c>
      <c r="N145" s="170">
        <v>143</v>
      </c>
      <c r="O145" s="170">
        <v>130</v>
      </c>
      <c r="P145" s="170">
        <v>34</v>
      </c>
      <c r="Q145" s="170">
        <v>220</v>
      </c>
      <c r="R145" s="46">
        <v>1</v>
      </c>
      <c r="S145" s="170">
        <v>5.2</v>
      </c>
      <c r="T145" s="3">
        <v>382</v>
      </c>
      <c r="W145" s="55"/>
      <c r="X145" s="55"/>
    </row>
    <row r="146" spans="2:24" ht="16.5" thickBot="1" x14ac:dyDescent="0.3">
      <c r="B146" s="188"/>
      <c r="C146" s="206" t="s">
        <v>69</v>
      </c>
      <c r="D146" s="67">
        <v>40</v>
      </c>
      <c r="E146" s="2">
        <v>3.2</v>
      </c>
      <c r="F146" s="23">
        <v>0.4</v>
      </c>
      <c r="G146" s="2">
        <v>18.399999999999999</v>
      </c>
      <c r="H146" s="23">
        <v>90</v>
      </c>
      <c r="I146" s="2">
        <v>4.3999999999999997E-2</v>
      </c>
      <c r="J146" s="67">
        <v>1.2E-2</v>
      </c>
      <c r="K146" s="67"/>
      <c r="L146" s="67"/>
      <c r="M146" s="67"/>
      <c r="N146" s="67">
        <v>8</v>
      </c>
      <c r="O146" s="67">
        <v>26</v>
      </c>
      <c r="P146" s="67">
        <v>5.6</v>
      </c>
      <c r="Q146" s="23">
        <v>37.200000000000003</v>
      </c>
      <c r="R146" s="2">
        <v>0.44</v>
      </c>
      <c r="S146" s="67">
        <v>1.28</v>
      </c>
      <c r="T146" s="3" t="s">
        <v>164</v>
      </c>
      <c r="W146" s="55"/>
      <c r="X146" s="55"/>
    </row>
    <row r="147" spans="2:24" ht="16.5" thickBot="1" x14ac:dyDescent="0.3">
      <c r="B147" s="188"/>
      <c r="C147" s="206" t="s">
        <v>110</v>
      </c>
      <c r="D147" s="39">
        <v>33</v>
      </c>
      <c r="E147" s="2">
        <v>0.3</v>
      </c>
      <c r="F147" s="2"/>
      <c r="G147" s="2">
        <v>26.3</v>
      </c>
      <c r="H147" s="23">
        <v>107.6</v>
      </c>
      <c r="I147" s="39">
        <v>0</v>
      </c>
      <c r="J147" s="2">
        <v>0</v>
      </c>
      <c r="K147" s="67">
        <v>0</v>
      </c>
      <c r="L147" s="67">
        <v>0</v>
      </c>
      <c r="M147" s="67">
        <v>0</v>
      </c>
      <c r="N147" s="67">
        <v>8.25</v>
      </c>
      <c r="O147" s="67">
        <v>4</v>
      </c>
      <c r="P147" s="67">
        <v>1.98</v>
      </c>
      <c r="Q147" s="23">
        <v>0</v>
      </c>
      <c r="R147" s="2">
        <v>0.46200000000000002</v>
      </c>
      <c r="S147" s="67">
        <v>0</v>
      </c>
      <c r="T147" s="63" t="s">
        <v>158</v>
      </c>
      <c r="W147" s="55"/>
      <c r="X147" s="55"/>
    </row>
    <row r="148" spans="2:24" ht="21.6" customHeight="1" thickBot="1" x14ac:dyDescent="0.3">
      <c r="B148" s="186" t="s">
        <v>10</v>
      </c>
      <c r="C148" s="187" t="s">
        <v>11</v>
      </c>
      <c r="D148" s="25">
        <f>SUM(D143:D147)</f>
        <v>538</v>
      </c>
      <c r="E148" s="25">
        <f t="shared" ref="E148:S148" si="20">SUM(E143:E147)</f>
        <v>17.71</v>
      </c>
      <c r="F148" s="25">
        <f t="shared" si="20"/>
        <v>17.940000000000001</v>
      </c>
      <c r="G148" s="42">
        <f t="shared" si="20"/>
        <v>70.91</v>
      </c>
      <c r="H148" s="32">
        <f t="shared" si="20"/>
        <v>517.04</v>
      </c>
      <c r="I148" s="42">
        <f t="shared" si="20"/>
        <v>0.187</v>
      </c>
      <c r="J148" s="25">
        <f t="shared" si="20"/>
        <v>0.6180000000000001</v>
      </c>
      <c r="K148" s="32">
        <f t="shared" si="20"/>
        <v>1.403</v>
      </c>
      <c r="L148" s="42">
        <f t="shared" si="20"/>
        <v>57.660000000000004</v>
      </c>
      <c r="M148" s="25">
        <f t="shared" si="20"/>
        <v>1.4</v>
      </c>
      <c r="N148" s="25">
        <f t="shared" si="20"/>
        <v>348.49</v>
      </c>
      <c r="O148" s="25">
        <f t="shared" si="20"/>
        <v>397.5</v>
      </c>
      <c r="P148" s="25">
        <f t="shared" si="20"/>
        <v>68.25</v>
      </c>
      <c r="Q148" s="42">
        <f t="shared" si="20"/>
        <v>527.75</v>
      </c>
      <c r="R148" s="42">
        <f t="shared" si="20"/>
        <v>3.762</v>
      </c>
      <c r="S148" s="42">
        <f t="shared" si="20"/>
        <v>19.28</v>
      </c>
      <c r="T148" s="42"/>
      <c r="W148" s="55"/>
      <c r="X148" s="55"/>
    </row>
    <row r="149" spans="2:24" ht="16.5" thickBot="1" x14ac:dyDescent="0.3">
      <c r="B149" s="141"/>
      <c r="C149" s="171" t="s">
        <v>113</v>
      </c>
      <c r="D149" s="67">
        <v>60</v>
      </c>
      <c r="E149" s="26">
        <v>0.9</v>
      </c>
      <c r="F149" s="26">
        <v>3.7</v>
      </c>
      <c r="G149" s="172">
        <v>4.5999999999999996</v>
      </c>
      <c r="H149" s="6">
        <v>55.4</v>
      </c>
      <c r="I149" s="154">
        <v>0.02</v>
      </c>
      <c r="J149" s="153">
        <v>0.02</v>
      </c>
      <c r="K149" s="153"/>
      <c r="L149" s="153"/>
      <c r="M149" s="153">
        <v>3.1</v>
      </c>
      <c r="N149" s="153">
        <v>16.2</v>
      </c>
      <c r="O149" s="153">
        <v>22.8</v>
      </c>
      <c r="P149" s="153">
        <v>10.199999999999999</v>
      </c>
      <c r="Q149" s="153">
        <v>162.80000000000001</v>
      </c>
      <c r="R149" s="153">
        <v>0.8</v>
      </c>
      <c r="S149" s="153">
        <v>2.2000000000000002</v>
      </c>
      <c r="T149" s="3">
        <v>53</v>
      </c>
      <c r="W149" s="55"/>
      <c r="X149" s="55"/>
    </row>
    <row r="150" spans="2:24" ht="15" customHeight="1" thickBot="1" x14ac:dyDescent="0.3">
      <c r="B150" s="188" t="s">
        <v>12</v>
      </c>
      <c r="C150" s="206" t="s">
        <v>112</v>
      </c>
      <c r="D150" s="67">
        <v>200</v>
      </c>
      <c r="E150" s="26">
        <v>2.1</v>
      </c>
      <c r="F150" s="26">
        <v>5.7</v>
      </c>
      <c r="G150" s="26">
        <v>8.6999999999999993</v>
      </c>
      <c r="H150" s="6">
        <v>94.5</v>
      </c>
      <c r="I150" s="154">
        <v>0.05</v>
      </c>
      <c r="J150" s="153">
        <v>0.04</v>
      </c>
      <c r="K150" s="153">
        <v>0.1</v>
      </c>
      <c r="L150" s="153">
        <v>32.799999999999997</v>
      </c>
      <c r="M150" s="153">
        <v>4.7</v>
      </c>
      <c r="N150" s="153">
        <v>24.8</v>
      </c>
      <c r="O150" s="153">
        <v>46</v>
      </c>
      <c r="P150" s="153">
        <v>16.600000000000001</v>
      </c>
      <c r="Q150" s="153">
        <v>242.1</v>
      </c>
      <c r="R150" s="153">
        <v>0.53</v>
      </c>
      <c r="S150" s="153">
        <v>2.89</v>
      </c>
      <c r="T150" s="3">
        <v>116</v>
      </c>
      <c r="W150" s="55"/>
      <c r="X150" s="55"/>
    </row>
    <row r="151" spans="2:24" ht="16.5" thickBot="1" x14ac:dyDescent="0.3">
      <c r="B151" s="141"/>
      <c r="C151" s="171" t="s">
        <v>76</v>
      </c>
      <c r="D151" s="67">
        <v>100</v>
      </c>
      <c r="E151" s="26">
        <v>12.8</v>
      </c>
      <c r="F151" s="26">
        <v>13.6</v>
      </c>
      <c r="G151" s="26">
        <v>4</v>
      </c>
      <c r="H151" s="6">
        <v>190</v>
      </c>
      <c r="I151" s="43">
        <v>0.04</v>
      </c>
      <c r="J151" s="15">
        <v>0.05</v>
      </c>
      <c r="K151" s="15"/>
      <c r="L151" s="15">
        <v>3</v>
      </c>
      <c r="M151" s="15">
        <v>1.4</v>
      </c>
      <c r="N151" s="15">
        <v>15</v>
      </c>
      <c r="O151" s="15">
        <v>96</v>
      </c>
      <c r="P151" s="15">
        <v>15</v>
      </c>
      <c r="Q151" s="15">
        <v>198.6</v>
      </c>
      <c r="R151" s="15">
        <v>1.89</v>
      </c>
      <c r="S151" s="15">
        <v>3.1</v>
      </c>
      <c r="T151" s="3">
        <v>325</v>
      </c>
      <c r="W151" s="55"/>
      <c r="X151" s="55"/>
    </row>
    <row r="152" spans="2:24" ht="32.25" thickBot="1" x14ac:dyDescent="0.3">
      <c r="B152" s="141"/>
      <c r="C152" s="206" t="s">
        <v>22</v>
      </c>
      <c r="D152" s="2">
        <v>150</v>
      </c>
      <c r="E152" s="82">
        <v>3.7</v>
      </c>
      <c r="F152" s="82">
        <v>4</v>
      </c>
      <c r="G152" s="82">
        <v>23.8</v>
      </c>
      <c r="H152" s="41">
        <v>146</v>
      </c>
      <c r="I152" s="41">
        <v>0.12</v>
      </c>
      <c r="J152" s="41">
        <v>0.11</v>
      </c>
      <c r="K152" s="41">
        <v>0.11</v>
      </c>
      <c r="L152" s="41">
        <v>30</v>
      </c>
      <c r="M152" s="41">
        <v>4</v>
      </c>
      <c r="N152" s="41">
        <v>39</v>
      </c>
      <c r="O152" s="41">
        <v>73.5</v>
      </c>
      <c r="P152" s="41">
        <v>24</v>
      </c>
      <c r="Q152" s="41">
        <v>624</v>
      </c>
      <c r="R152" s="41">
        <v>0.8</v>
      </c>
      <c r="S152" s="41">
        <v>4.2</v>
      </c>
      <c r="T152" s="63">
        <v>312</v>
      </c>
      <c r="W152" s="55"/>
      <c r="X152" s="55"/>
    </row>
    <row r="153" spans="2:24" ht="16.5" thickBot="1" x14ac:dyDescent="0.3">
      <c r="B153" s="188"/>
      <c r="C153" s="206" t="s">
        <v>99</v>
      </c>
      <c r="D153" s="23">
        <v>212</v>
      </c>
      <c r="E153" s="39">
        <v>0.2</v>
      </c>
      <c r="F153" s="2">
        <v>0.01</v>
      </c>
      <c r="G153" s="67">
        <v>9.9</v>
      </c>
      <c r="H153" s="67">
        <v>41</v>
      </c>
      <c r="I153" s="67">
        <v>0.01</v>
      </c>
      <c r="J153" s="67">
        <v>8.9999999999999998E-4</v>
      </c>
      <c r="K153" s="67"/>
      <c r="L153" s="67">
        <v>0.05</v>
      </c>
      <c r="M153" s="67">
        <v>2.2000000000000002</v>
      </c>
      <c r="N153" s="67">
        <v>15.8</v>
      </c>
      <c r="O153" s="67">
        <v>8</v>
      </c>
      <c r="P153" s="67">
        <v>6</v>
      </c>
      <c r="Q153" s="67">
        <v>33.700000000000003</v>
      </c>
      <c r="R153" s="67">
        <v>0.78</v>
      </c>
      <c r="S153" s="67">
        <v>5.0000000000000001E-3</v>
      </c>
      <c r="T153" s="3">
        <v>377</v>
      </c>
      <c r="W153" s="55"/>
      <c r="X153" s="55"/>
    </row>
    <row r="154" spans="2:24" ht="16.5" thickBot="1" x14ac:dyDescent="0.3">
      <c r="B154" s="141"/>
      <c r="C154" s="206" t="s">
        <v>69</v>
      </c>
      <c r="D154" s="67">
        <v>40</v>
      </c>
      <c r="E154" s="2">
        <v>3.2</v>
      </c>
      <c r="F154" s="23">
        <v>0.4</v>
      </c>
      <c r="G154" s="2">
        <v>18.399999999999999</v>
      </c>
      <c r="H154" s="23">
        <v>90</v>
      </c>
      <c r="I154" s="2">
        <v>4.3999999999999997E-2</v>
      </c>
      <c r="J154" s="67">
        <v>1.2E-2</v>
      </c>
      <c r="K154" s="67"/>
      <c r="L154" s="67"/>
      <c r="M154" s="67"/>
      <c r="N154" s="67">
        <v>8</v>
      </c>
      <c r="O154" s="67">
        <v>26</v>
      </c>
      <c r="P154" s="67">
        <v>5.6</v>
      </c>
      <c r="Q154" s="23">
        <v>37.200000000000003</v>
      </c>
      <c r="R154" s="2">
        <v>0.44</v>
      </c>
      <c r="S154" s="67">
        <v>1.28</v>
      </c>
      <c r="T154" s="3" t="s">
        <v>164</v>
      </c>
      <c r="W154" s="55"/>
      <c r="X154" s="55"/>
    </row>
    <row r="155" spans="2:24" ht="16.5" thickBot="1" x14ac:dyDescent="0.3">
      <c r="B155" s="141"/>
      <c r="C155" s="171" t="s">
        <v>89</v>
      </c>
      <c r="D155" s="51">
        <v>30</v>
      </c>
      <c r="E155" s="68">
        <v>2</v>
      </c>
      <c r="F155" s="69">
        <v>0.36</v>
      </c>
      <c r="G155" s="144">
        <v>15.87</v>
      </c>
      <c r="H155" s="70">
        <v>74.7</v>
      </c>
      <c r="I155" s="169">
        <v>5.0999999999999997E-2</v>
      </c>
      <c r="J155" s="169">
        <v>2.4E-2</v>
      </c>
      <c r="K155" s="51"/>
      <c r="L155" s="169"/>
      <c r="M155" s="51"/>
      <c r="N155" s="169">
        <v>8.6999999999999993</v>
      </c>
      <c r="O155" s="51">
        <v>45</v>
      </c>
      <c r="P155" s="169">
        <v>14.1</v>
      </c>
      <c r="Q155" s="51">
        <v>70.5</v>
      </c>
      <c r="R155" s="79">
        <v>1.17</v>
      </c>
      <c r="S155" s="85">
        <v>15.3</v>
      </c>
      <c r="T155" s="63" t="s">
        <v>163</v>
      </c>
      <c r="W155" s="55"/>
      <c r="X155" s="55"/>
    </row>
    <row r="156" spans="2:24" ht="22.15" customHeight="1" thickBot="1" x14ac:dyDescent="0.3">
      <c r="B156" s="145"/>
      <c r="C156" s="187" t="s">
        <v>13</v>
      </c>
      <c r="D156" s="192">
        <f>SUM(D149:D155)</f>
        <v>792</v>
      </c>
      <c r="E156" s="192">
        <f>SUM(SUM(E149:E155))</f>
        <v>24.9</v>
      </c>
      <c r="F156" s="193">
        <f t="shared" ref="F156:S156" si="21">SUM(SUM(F149:F155))</f>
        <v>27.77</v>
      </c>
      <c r="G156" s="194">
        <f t="shared" si="21"/>
        <v>85.27</v>
      </c>
      <c r="H156" s="195">
        <f t="shared" si="21"/>
        <v>691.6</v>
      </c>
      <c r="I156" s="192">
        <f t="shared" si="21"/>
        <v>0.33500000000000002</v>
      </c>
      <c r="J156" s="192">
        <f t="shared" si="21"/>
        <v>0.25690000000000002</v>
      </c>
      <c r="K156" s="192">
        <f t="shared" si="21"/>
        <v>0.21000000000000002</v>
      </c>
      <c r="L156" s="192">
        <f t="shared" si="21"/>
        <v>65.849999999999994</v>
      </c>
      <c r="M156" s="192">
        <f t="shared" si="21"/>
        <v>15.400000000000002</v>
      </c>
      <c r="N156" s="192">
        <f t="shared" si="21"/>
        <v>127.5</v>
      </c>
      <c r="O156" s="192">
        <f t="shared" si="21"/>
        <v>317.3</v>
      </c>
      <c r="P156" s="192">
        <f t="shared" si="21"/>
        <v>91.499999999999986</v>
      </c>
      <c r="Q156" s="193">
        <f t="shared" si="21"/>
        <v>1368.9</v>
      </c>
      <c r="R156" s="192">
        <f t="shared" si="21"/>
        <v>6.41</v>
      </c>
      <c r="S156" s="192">
        <f t="shared" si="21"/>
        <v>28.975000000000001</v>
      </c>
      <c r="T156" s="3"/>
      <c r="W156" s="55"/>
      <c r="X156" s="55"/>
    </row>
    <row r="157" spans="2:24" ht="19.899999999999999" customHeight="1" thickBot="1" x14ac:dyDescent="0.3">
      <c r="B157" s="146"/>
      <c r="C157" s="208" t="s">
        <v>14</v>
      </c>
      <c r="D157" s="17">
        <f>SUM(D148,D156)</f>
        <v>1330</v>
      </c>
      <c r="E157" s="17">
        <f t="shared" ref="E157:R157" si="22">SUM(E148,E156)</f>
        <v>42.61</v>
      </c>
      <c r="F157" s="17">
        <f t="shared" si="22"/>
        <v>45.71</v>
      </c>
      <c r="G157" s="17">
        <f t="shared" si="22"/>
        <v>156.18</v>
      </c>
      <c r="H157" s="17">
        <f t="shared" si="22"/>
        <v>1208.6399999999999</v>
      </c>
      <c r="I157" s="17">
        <f t="shared" si="22"/>
        <v>0.52200000000000002</v>
      </c>
      <c r="J157" s="17">
        <f t="shared" si="22"/>
        <v>0.87490000000000012</v>
      </c>
      <c r="K157" s="17">
        <f t="shared" si="22"/>
        <v>1.613</v>
      </c>
      <c r="L157" s="17">
        <f t="shared" si="22"/>
        <v>123.50999999999999</v>
      </c>
      <c r="M157" s="17">
        <f t="shared" si="22"/>
        <v>16.8</v>
      </c>
      <c r="N157" s="17">
        <f t="shared" si="22"/>
        <v>475.99</v>
      </c>
      <c r="O157" s="17">
        <f t="shared" si="22"/>
        <v>714.8</v>
      </c>
      <c r="P157" s="17">
        <f t="shared" si="22"/>
        <v>159.75</v>
      </c>
      <c r="Q157" s="17">
        <f t="shared" si="22"/>
        <v>1896.65</v>
      </c>
      <c r="R157" s="17">
        <f t="shared" si="22"/>
        <v>10.172000000000001</v>
      </c>
      <c r="S157" s="10">
        <f>SUM(S148,S156)/1000</f>
        <v>4.8254999999999999E-2</v>
      </c>
      <c r="T157" s="73"/>
      <c r="W157" s="55"/>
      <c r="X157" s="55"/>
    </row>
    <row r="158" spans="2:24" ht="33.6" customHeight="1" thickBot="1" x14ac:dyDescent="0.3">
      <c r="B158" s="39"/>
      <c r="C158" s="191" t="s">
        <v>15</v>
      </c>
      <c r="D158" s="34"/>
      <c r="E158" s="35">
        <f>E157*100/77</f>
        <v>55.337662337662337</v>
      </c>
      <c r="F158" s="14">
        <f>F157*100/79</f>
        <v>57.860759493670884</v>
      </c>
      <c r="G158" s="14">
        <f>G157*100/335</f>
        <v>46.620895522388061</v>
      </c>
      <c r="H158" s="11">
        <f>H157*100/2350</f>
        <v>51.43148936170212</v>
      </c>
      <c r="I158" s="17">
        <f>I157*100/1.2</f>
        <v>43.500000000000007</v>
      </c>
      <c r="J158" s="35">
        <f>J157*100/1.4</f>
        <v>62.492857142857154</v>
      </c>
      <c r="K158" s="35">
        <f>K157*100/10</f>
        <v>16.130000000000003</v>
      </c>
      <c r="L158" s="35">
        <f>L157*100/700</f>
        <v>17.644285714285715</v>
      </c>
      <c r="M158" s="35">
        <f>M157*100/60</f>
        <v>28</v>
      </c>
      <c r="N158" s="35">
        <f>N157*100/1100</f>
        <v>43.271818181818183</v>
      </c>
      <c r="O158" s="35">
        <f>O157*100/1100</f>
        <v>64.981818181818184</v>
      </c>
      <c r="P158" s="35">
        <f>P157*100/250</f>
        <v>63.9</v>
      </c>
      <c r="Q158" s="35">
        <f>Q157*100/1100</f>
        <v>172.42272727272729</v>
      </c>
      <c r="R158" s="17">
        <f>R157*100/12</f>
        <v>84.766666666666666</v>
      </c>
      <c r="S158" s="17">
        <f>S157*100/0.1</f>
        <v>48.254999999999995</v>
      </c>
      <c r="T158" s="73"/>
      <c r="W158" s="55"/>
      <c r="X158" s="55"/>
    </row>
    <row r="159" spans="2:24" x14ac:dyDescent="0.25">
      <c r="B159" s="51"/>
      <c r="C159" s="213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73"/>
      <c r="W159" s="55"/>
      <c r="X159" s="55"/>
    </row>
    <row r="160" spans="2:24" ht="16.5" thickBot="1" x14ac:dyDescent="0.3">
      <c r="B160" s="51"/>
      <c r="C160" s="213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73"/>
      <c r="W160" s="55"/>
      <c r="X160" s="55"/>
    </row>
    <row r="161" spans="2:24" ht="15" customHeight="1" thickBot="1" x14ac:dyDescent="0.3">
      <c r="B161" s="255" t="s">
        <v>1</v>
      </c>
      <c r="C161" s="255" t="s">
        <v>2</v>
      </c>
      <c r="D161" s="255" t="s">
        <v>66</v>
      </c>
      <c r="E161" s="248" t="s">
        <v>54</v>
      </c>
      <c r="F161" s="246"/>
      <c r="G161" s="247"/>
      <c r="H161" s="255" t="s">
        <v>88</v>
      </c>
      <c r="I161" s="248" t="s">
        <v>55</v>
      </c>
      <c r="J161" s="246"/>
      <c r="K161" s="246"/>
      <c r="L161" s="246"/>
      <c r="M161" s="247"/>
      <c r="N161" s="248" t="s">
        <v>60</v>
      </c>
      <c r="O161" s="246"/>
      <c r="P161" s="246"/>
      <c r="Q161" s="246"/>
      <c r="R161" s="246"/>
      <c r="S161" s="247"/>
      <c r="T161" s="255" t="s">
        <v>3</v>
      </c>
      <c r="W161" s="55"/>
      <c r="X161" s="55"/>
    </row>
    <row r="162" spans="2:24" ht="42.6" customHeight="1" thickBot="1" x14ac:dyDescent="0.3">
      <c r="B162" s="256"/>
      <c r="C162" s="256"/>
      <c r="D162" s="256"/>
      <c r="E162" s="58" t="s">
        <v>4</v>
      </c>
      <c r="F162" s="58" t="s">
        <v>5</v>
      </c>
      <c r="G162" s="58" t="s">
        <v>6</v>
      </c>
      <c r="H162" s="256"/>
      <c r="I162" s="57" t="s">
        <v>56</v>
      </c>
      <c r="J162" s="57" t="s">
        <v>57</v>
      </c>
      <c r="K162" s="57" t="s">
        <v>68</v>
      </c>
      <c r="L162" s="57" t="s">
        <v>58</v>
      </c>
      <c r="M162" s="57" t="s">
        <v>59</v>
      </c>
      <c r="N162" s="57" t="s">
        <v>61</v>
      </c>
      <c r="O162" s="57" t="s">
        <v>62</v>
      </c>
      <c r="P162" s="57" t="s">
        <v>64</v>
      </c>
      <c r="Q162" s="57" t="s">
        <v>65</v>
      </c>
      <c r="R162" s="57" t="s">
        <v>63</v>
      </c>
      <c r="S162" s="57" t="s">
        <v>67</v>
      </c>
      <c r="T162" s="256"/>
      <c r="W162" s="55"/>
      <c r="X162" s="55"/>
    </row>
    <row r="163" spans="2:24" x14ac:dyDescent="0.25">
      <c r="B163" s="135"/>
      <c r="C163" s="110" t="s">
        <v>29</v>
      </c>
      <c r="D163" s="250"/>
      <c r="E163" s="250"/>
      <c r="F163" s="250"/>
      <c r="G163" s="250"/>
      <c r="H163" s="250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253"/>
      <c r="W163" s="55"/>
      <c r="X163" s="55"/>
    </row>
    <row r="164" spans="2:24" ht="16.5" thickBot="1" x14ac:dyDescent="0.3">
      <c r="B164" s="16"/>
      <c r="C164" s="185" t="s">
        <v>31</v>
      </c>
      <c r="D164" s="252"/>
      <c r="E164" s="252"/>
      <c r="F164" s="252"/>
      <c r="G164" s="252"/>
      <c r="H164" s="252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254"/>
      <c r="W164" s="55"/>
      <c r="X164" s="55"/>
    </row>
    <row r="165" spans="2:24" ht="16.5" thickBot="1" x14ac:dyDescent="0.3">
      <c r="B165" s="91"/>
      <c r="C165" s="206" t="s">
        <v>24</v>
      </c>
      <c r="D165" s="93">
        <v>70</v>
      </c>
      <c r="E165" s="39">
        <v>3.1</v>
      </c>
      <c r="F165" s="39">
        <v>4.2</v>
      </c>
      <c r="G165" s="2">
        <v>35.5</v>
      </c>
      <c r="H165" s="39">
        <v>192.5</v>
      </c>
      <c r="I165" s="136">
        <v>0.06</v>
      </c>
      <c r="J165" s="136">
        <v>0.03</v>
      </c>
      <c r="K165" s="136">
        <v>0.73</v>
      </c>
      <c r="L165" s="13">
        <v>46.5</v>
      </c>
      <c r="M165" s="138">
        <v>0.48</v>
      </c>
      <c r="N165" s="13">
        <v>12.7</v>
      </c>
      <c r="O165" s="138">
        <v>31.4</v>
      </c>
      <c r="P165" s="13">
        <v>7.4</v>
      </c>
      <c r="Q165" s="137">
        <v>69.5</v>
      </c>
      <c r="R165" s="137">
        <v>0.53</v>
      </c>
      <c r="S165" s="137">
        <v>1.92</v>
      </c>
      <c r="T165" s="63">
        <v>2</v>
      </c>
      <c r="V165" s="134"/>
      <c r="W165" s="55"/>
      <c r="X165" s="55"/>
    </row>
    <row r="166" spans="2:24" ht="14.25" customHeight="1" thickBot="1" x14ac:dyDescent="0.3">
      <c r="B166" s="57"/>
      <c r="C166" s="216" t="s">
        <v>117</v>
      </c>
      <c r="D166" s="51">
        <v>200</v>
      </c>
      <c r="E166" s="28">
        <v>15.8</v>
      </c>
      <c r="F166" s="29">
        <v>14.4</v>
      </c>
      <c r="G166" s="86">
        <v>22.8</v>
      </c>
      <c r="H166" s="44">
        <v>284</v>
      </c>
      <c r="I166" s="173">
        <v>0.10199999999999999</v>
      </c>
      <c r="J166" s="174">
        <v>0.13</v>
      </c>
      <c r="K166" s="175">
        <v>0.36</v>
      </c>
      <c r="L166" s="174">
        <v>30.88</v>
      </c>
      <c r="M166" s="175">
        <v>66.72</v>
      </c>
      <c r="N166" s="174">
        <v>65.680000000000007</v>
      </c>
      <c r="O166" s="175">
        <v>208.3</v>
      </c>
      <c r="P166" s="174">
        <v>48.19</v>
      </c>
      <c r="Q166" s="175">
        <v>535.1</v>
      </c>
      <c r="R166" s="174">
        <v>1.08</v>
      </c>
      <c r="S166" s="176">
        <v>35.54</v>
      </c>
      <c r="T166" s="91" t="s">
        <v>167</v>
      </c>
      <c r="W166" s="55"/>
      <c r="X166" s="55"/>
    </row>
    <row r="167" spans="2:24" ht="16.5" thickBot="1" x14ac:dyDescent="0.3">
      <c r="B167" s="57" t="s">
        <v>20</v>
      </c>
      <c r="C167" s="206" t="s">
        <v>94</v>
      </c>
      <c r="D167" s="8">
        <v>200</v>
      </c>
      <c r="E167" s="19">
        <v>0.1</v>
      </c>
      <c r="F167" s="19">
        <v>0</v>
      </c>
      <c r="G167" s="19">
        <v>9</v>
      </c>
      <c r="H167" s="46">
        <v>36</v>
      </c>
      <c r="I167" s="46">
        <v>0.04</v>
      </c>
      <c r="J167" s="46">
        <v>0.01</v>
      </c>
      <c r="K167" s="46"/>
      <c r="L167" s="46">
        <v>0.3</v>
      </c>
      <c r="M167" s="46">
        <v>0.04</v>
      </c>
      <c r="N167" s="46">
        <v>4.5</v>
      </c>
      <c r="O167" s="46">
        <v>7.2</v>
      </c>
      <c r="P167" s="46">
        <v>3.8</v>
      </c>
      <c r="Q167" s="46">
        <v>20.8</v>
      </c>
      <c r="R167" s="46">
        <v>0.7</v>
      </c>
      <c r="S167" s="46">
        <v>0</v>
      </c>
      <c r="T167" s="3">
        <v>376</v>
      </c>
      <c r="W167" s="55"/>
      <c r="X167" s="55"/>
    </row>
    <row r="168" spans="2:24" ht="16.5" thickBot="1" x14ac:dyDescent="0.3">
      <c r="B168" s="188"/>
      <c r="C168" s="171" t="s">
        <v>89</v>
      </c>
      <c r="D168" s="2">
        <v>30</v>
      </c>
      <c r="E168" s="2">
        <v>2</v>
      </c>
      <c r="F168" s="2">
        <v>0.36</v>
      </c>
      <c r="G168" s="2">
        <v>15.87</v>
      </c>
      <c r="H168" s="2">
        <v>74.7</v>
      </c>
      <c r="I168" s="2">
        <v>5.0999999999999997E-2</v>
      </c>
      <c r="J168" s="2">
        <v>2.4E-2</v>
      </c>
      <c r="K168" s="2"/>
      <c r="L168" s="2"/>
      <c r="M168" s="2"/>
      <c r="N168" s="2">
        <v>8.6999999999999993</v>
      </c>
      <c r="O168" s="2">
        <v>45</v>
      </c>
      <c r="P168" s="2">
        <v>14.1</v>
      </c>
      <c r="Q168" s="2">
        <v>70.5</v>
      </c>
      <c r="R168" s="2">
        <v>1.17</v>
      </c>
      <c r="S168" s="2">
        <v>15.3</v>
      </c>
      <c r="T168" s="63" t="s">
        <v>163</v>
      </c>
      <c r="W168" s="55"/>
      <c r="X168" s="55"/>
    </row>
    <row r="169" spans="2:24" ht="16.5" thickBot="1" x14ac:dyDescent="0.3">
      <c r="B169" s="57"/>
      <c r="C169" s="210"/>
      <c r="D169" s="51"/>
      <c r="E169" s="94"/>
      <c r="F169" s="79"/>
      <c r="G169" s="78"/>
      <c r="H169" s="51"/>
      <c r="I169" s="159"/>
      <c r="J169" s="159"/>
      <c r="K169" s="51"/>
      <c r="L169" s="159"/>
      <c r="M169" s="51"/>
      <c r="N169" s="159"/>
      <c r="O169" s="51"/>
      <c r="P169" s="159"/>
      <c r="Q169" s="51"/>
      <c r="R169" s="79"/>
      <c r="S169" s="160"/>
      <c r="T169" s="71"/>
      <c r="W169" s="55"/>
      <c r="X169" s="55"/>
    </row>
    <row r="170" spans="2:24" ht="23.45" customHeight="1" thickBot="1" x14ac:dyDescent="0.3">
      <c r="B170" s="186" t="s">
        <v>10</v>
      </c>
      <c r="C170" s="187" t="s">
        <v>11</v>
      </c>
      <c r="D170" s="196">
        <f>SUM(D165:D169)</f>
        <v>500</v>
      </c>
      <c r="E170" s="25">
        <f t="shared" ref="E170:S170" si="23">SUM(E165:E169)</f>
        <v>21.000000000000004</v>
      </c>
      <c r="F170" s="25">
        <f t="shared" si="23"/>
        <v>18.96</v>
      </c>
      <c r="G170" s="25">
        <f t="shared" si="23"/>
        <v>83.17</v>
      </c>
      <c r="H170" s="32">
        <f t="shared" si="23"/>
        <v>587.20000000000005</v>
      </c>
      <c r="I170" s="42">
        <f t="shared" si="23"/>
        <v>0.253</v>
      </c>
      <c r="J170" s="25">
        <f t="shared" si="23"/>
        <v>0.19400000000000001</v>
      </c>
      <c r="K170" s="25">
        <f t="shared" si="23"/>
        <v>1.0899999999999999</v>
      </c>
      <c r="L170" s="25">
        <f t="shared" si="23"/>
        <v>77.679999999999993</v>
      </c>
      <c r="M170" s="25">
        <f t="shared" si="23"/>
        <v>67.240000000000009</v>
      </c>
      <c r="N170" s="25">
        <f t="shared" si="23"/>
        <v>91.580000000000013</v>
      </c>
      <c r="O170" s="25">
        <f t="shared" si="23"/>
        <v>291.89999999999998</v>
      </c>
      <c r="P170" s="25">
        <f t="shared" si="23"/>
        <v>73.489999999999995</v>
      </c>
      <c r="Q170" s="42">
        <f t="shared" si="23"/>
        <v>695.9</v>
      </c>
      <c r="R170" s="42">
        <f t="shared" si="23"/>
        <v>3.48</v>
      </c>
      <c r="S170" s="42">
        <f t="shared" si="23"/>
        <v>52.760000000000005</v>
      </c>
      <c r="T170" s="25"/>
      <c r="W170" s="55"/>
      <c r="X170" s="55"/>
    </row>
    <row r="171" spans="2:24" ht="16.5" thickBot="1" x14ac:dyDescent="0.3">
      <c r="B171" s="141"/>
      <c r="C171" s="214" t="s">
        <v>133</v>
      </c>
      <c r="D171" s="153">
        <v>60</v>
      </c>
      <c r="E171" s="177">
        <v>0.66</v>
      </c>
      <c r="F171" s="177">
        <v>0.12</v>
      </c>
      <c r="G171" s="177">
        <v>2.2799999999999998</v>
      </c>
      <c r="H171" s="177">
        <v>13.2</v>
      </c>
      <c r="I171" s="154">
        <v>3.5999999999999997E-2</v>
      </c>
      <c r="J171" s="153">
        <v>2.4E-2</v>
      </c>
      <c r="K171" s="153" t="s">
        <v>105</v>
      </c>
      <c r="L171" s="153">
        <v>80</v>
      </c>
      <c r="M171" s="153">
        <v>14.4</v>
      </c>
      <c r="N171" s="153">
        <v>8.4</v>
      </c>
      <c r="O171" s="153">
        <v>15.6</v>
      </c>
      <c r="P171" s="153">
        <v>12</v>
      </c>
      <c r="Q171" s="153">
        <v>174</v>
      </c>
      <c r="R171" s="153">
        <v>0.54</v>
      </c>
      <c r="S171" s="153">
        <v>1.02</v>
      </c>
      <c r="T171" s="3">
        <v>71</v>
      </c>
      <c r="V171" s="134"/>
      <c r="W171" s="55"/>
      <c r="X171" s="55"/>
    </row>
    <row r="172" spans="2:24" ht="16.5" thickBot="1" x14ac:dyDescent="0.3">
      <c r="B172" s="66"/>
      <c r="C172" s="206" t="s">
        <v>111</v>
      </c>
      <c r="D172" s="51">
        <v>200</v>
      </c>
      <c r="E172" s="30">
        <v>6.9</v>
      </c>
      <c r="F172" s="31">
        <v>6.7</v>
      </c>
      <c r="G172" s="31">
        <v>11.5</v>
      </c>
      <c r="H172" s="9">
        <v>134</v>
      </c>
      <c r="I172" s="155">
        <v>7.9000000000000001E-2</v>
      </c>
      <c r="J172" s="12">
        <v>6.3E-2</v>
      </c>
      <c r="K172" s="155">
        <v>3.54</v>
      </c>
      <c r="L172" s="155">
        <v>124</v>
      </c>
      <c r="M172" s="12">
        <v>2.39</v>
      </c>
      <c r="N172" s="155">
        <v>57.81</v>
      </c>
      <c r="O172" s="12">
        <v>96.45</v>
      </c>
      <c r="P172" s="155">
        <v>30.91</v>
      </c>
      <c r="Q172" s="155">
        <v>315.10000000000002</v>
      </c>
      <c r="R172" s="12">
        <v>0.42</v>
      </c>
      <c r="S172" s="155">
        <v>15.3</v>
      </c>
      <c r="T172" s="63">
        <v>87</v>
      </c>
      <c r="W172" s="55"/>
      <c r="X172" s="55"/>
    </row>
    <row r="173" spans="2:24" ht="15" customHeight="1" thickBot="1" x14ac:dyDescent="0.3">
      <c r="B173" s="188" t="s">
        <v>12</v>
      </c>
      <c r="C173" s="171" t="s">
        <v>84</v>
      </c>
      <c r="D173" s="67">
        <v>110</v>
      </c>
      <c r="E173" s="43">
        <v>8.4</v>
      </c>
      <c r="F173" s="15">
        <v>12</v>
      </c>
      <c r="G173" s="15">
        <v>9</v>
      </c>
      <c r="H173" s="15">
        <v>178</v>
      </c>
      <c r="I173" s="136">
        <v>0.03</v>
      </c>
      <c r="J173" s="13">
        <v>0.05</v>
      </c>
      <c r="K173" s="138"/>
      <c r="L173" s="13">
        <v>7.4</v>
      </c>
      <c r="M173" s="138">
        <v>1</v>
      </c>
      <c r="N173" s="13">
        <v>32.4</v>
      </c>
      <c r="O173" s="138">
        <v>84.5</v>
      </c>
      <c r="P173" s="13">
        <v>13.6</v>
      </c>
      <c r="Q173" s="138">
        <v>176.8</v>
      </c>
      <c r="R173" s="13">
        <v>1.1000000000000001</v>
      </c>
      <c r="S173" s="137">
        <v>3.6</v>
      </c>
      <c r="T173" s="3" t="s">
        <v>166</v>
      </c>
      <c r="W173" s="55"/>
      <c r="X173" s="55"/>
    </row>
    <row r="174" spans="2:24" ht="15.75" customHeight="1" thickBot="1" x14ac:dyDescent="0.3">
      <c r="B174" s="57"/>
      <c r="C174" s="206" t="s">
        <v>115</v>
      </c>
      <c r="D174" s="2">
        <v>150</v>
      </c>
      <c r="E174" s="82">
        <v>3.1</v>
      </c>
      <c r="F174" s="82">
        <v>5</v>
      </c>
      <c r="G174" s="82">
        <v>16.399999999999999</v>
      </c>
      <c r="H174" s="20">
        <v>122.7</v>
      </c>
      <c r="I174" s="8">
        <v>7.4999999999999997E-2</v>
      </c>
      <c r="J174" s="20">
        <v>8.5000000000000006E-2</v>
      </c>
      <c r="K174" s="8">
        <v>3.3000000000000002E-2</v>
      </c>
      <c r="L174" s="20">
        <v>82.6</v>
      </c>
      <c r="M174" s="8">
        <v>21.05</v>
      </c>
      <c r="N174" s="20">
        <v>60.5</v>
      </c>
      <c r="O174" s="8">
        <v>73</v>
      </c>
      <c r="P174" s="41">
        <v>30</v>
      </c>
      <c r="Q174" s="20">
        <v>564.5</v>
      </c>
      <c r="R174" s="8">
        <v>1.1000000000000001</v>
      </c>
      <c r="S174" s="8">
        <v>7</v>
      </c>
      <c r="T174" s="63">
        <v>553</v>
      </c>
      <c r="W174" s="55"/>
      <c r="X174" s="55"/>
    </row>
    <row r="175" spans="2:24" ht="16.5" thickBot="1" x14ac:dyDescent="0.3">
      <c r="B175" s="57"/>
      <c r="C175" s="171" t="s">
        <v>78</v>
      </c>
      <c r="D175" s="8">
        <v>200</v>
      </c>
      <c r="E175" s="31">
        <v>0.4</v>
      </c>
      <c r="F175" s="31">
        <v>0.2</v>
      </c>
      <c r="G175" s="31">
        <v>11.1</v>
      </c>
      <c r="H175" s="9">
        <v>47.8</v>
      </c>
      <c r="I175" s="136"/>
      <c r="J175" s="136">
        <v>4.0000000000000001E-3</v>
      </c>
      <c r="K175" s="13"/>
      <c r="L175" s="138"/>
      <c r="M175" s="13">
        <v>0.4</v>
      </c>
      <c r="N175" s="138">
        <v>9.5</v>
      </c>
      <c r="O175" s="13">
        <v>10</v>
      </c>
      <c r="P175" s="138">
        <v>1.8</v>
      </c>
      <c r="Q175" s="13">
        <v>32</v>
      </c>
      <c r="R175" s="137">
        <v>0.7</v>
      </c>
      <c r="S175" s="137">
        <v>0.12</v>
      </c>
      <c r="T175" s="63">
        <v>359</v>
      </c>
      <c r="W175" s="55"/>
      <c r="X175" s="55"/>
    </row>
    <row r="176" spans="2:24" ht="16.5" thickBot="1" x14ac:dyDescent="0.3">
      <c r="B176" s="141"/>
      <c r="C176" s="206" t="s">
        <v>69</v>
      </c>
      <c r="D176" s="67">
        <v>40</v>
      </c>
      <c r="E176" s="2">
        <v>3.2</v>
      </c>
      <c r="F176" s="23">
        <v>0.4</v>
      </c>
      <c r="G176" s="2">
        <v>18.399999999999999</v>
      </c>
      <c r="H176" s="23">
        <v>90</v>
      </c>
      <c r="I176" s="2">
        <v>4.3999999999999997E-2</v>
      </c>
      <c r="J176" s="67">
        <v>1.2E-2</v>
      </c>
      <c r="K176" s="67"/>
      <c r="L176" s="67"/>
      <c r="M176" s="67"/>
      <c r="N176" s="67">
        <v>8</v>
      </c>
      <c r="O176" s="67">
        <v>26</v>
      </c>
      <c r="P176" s="67">
        <v>5.6</v>
      </c>
      <c r="Q176" s="23">
        <v>37.200000000000003</v>
      </c>
      <c r="R176" s="2">
        <v>0.44</v>
      </c>
      <c r="S176" s="67">
        <v>1.28</v>
      </c>
      <c r="T176" s="3" t="s">
        <v>164</v>
      </c>
      <c r="W176" s="55"/>
      <c r="X176" s="55"/>
    </row>
    <row r="177" spans="2:24" ht="16.5" thickBot="1" x14ac:dyDescent="0.3">
      <c r="B177" s="141"/>
      <c r="C177" s="171" t="s">
        <v>89</v>
      </c>
      <c r="D177" s="51">
        <v>30</v>
      </c>
      <c r="E177" s="68">
        <v>2</v>
      </c>
      <c r="F177" s="69">
        <v>0.36</v>
      </c>
      <c r="G177" s="144">
        <v>15.87</v>
      </c>
      <c r="H177" s="70">
        <v>74.7</v>
      </c>
      <c r="I177" s="169">
        <v>5.0999999999999997E-2</v>
      </c>
      <c r="J177" s="169">
        <v>2.4E-2</v>
      </c>
      <c r="K177" s="51"/>
      <c r="L177" s="169"/>
      <c r="M177" s="51"/>
      <c r="N177" s="169">
        <v>8.6999999999999993</v>
      </c>
      <c r="O177" s="51">
        <v>45</v>
      </c>
      <c r="P177" s="169">
        <v>14.1</v>
      </c>
      <c r="Q177" s="51">
        <v>70.5</v>
      </c>
      <c r="R177" s="79">
        <v>1.17</v>
      </c>
      <c r="S177" s="85">
        <v>15.3</v>
      </c>
      <c r="T177" s="63" t="s">
        <v>163</v>
      </c>
      <c r="W177" s="55"/>
      <c r="X177" s="55"/>
    </row>
    <row r="178" spans="2:24" ht="23.45" customHeight="1" thickBot="1" x14ac:dyDescent="0.3">
      <c r="B178" s="145"/>
      <c r="C178" s="187" t="s">
        <v>13</v>
      </c>
      <c r="D178" s="186">
        <f>SUM(D171:D177)</f>
        <v>790</v>
      </c>
      <c r="E178" s="186">
        <f>SUM(SUM(E171:E177))</f>
        <v>24.66</v>
      </c>
      <c r="F178" s="42">
        <f>SUM(SUM(F171:F177))</f>
        <v>24.779999999999998</v>
      </c>
      <c r="G178" s="25">
        <f>SUM(SUM(G171:G177))</f>
        <v>84.550000000000011</v>
      </c>
      <c r="H178" s="36">
        <f>SUM(SUM(H171:H177))</f>
        <v>660.40000000000009</v>
      </c>
      <c r="I178" s="186">
        <f t="shared" ref="I178:Q178" si="24">SUM(SUM(I171:I177))</f>
        <v>0.31499999999999995</v>
      </c>
      <c r="J178" s="186">
        <f t="shared" si="24"/>
        <v>0.26200000000000007</v>
      </c>
      <c r="K178" s="186">
        <f t="shared" si="24"/>
        <v>3.573</v>
      </c>
      <c r="L178" s="186">
        <f t="shared" si="24"/>
        <v>294</v>
      </c>
      <c r="M178" s="186">
        <f t="shared" si="24"/>
        <v>39.24</v>
      </c>
      <c r="N178" s="186">
        <f t="shared" si="24"/>
        <v>185.31</v>
      </c>
      <c r="O178" s="186">
        <f t="shared" si="24"/>
        <v>350.55</v>
      </c>
      <c r="P178" s="186">
        <f t="shared" si="24"/>
        <v>108.00999999999998</v>
      </c>
      <c r="Q178" s="42">
        <f t="shared" si="24"/>
        <v>1370.1000000000001</v>
      </c>
      <c r="R178" s="186">
        <f t="shared" ref="R178" si="25">SUM(SUM(R171:R177))</f>
        <v>5.4700000000000006</v>
      </c>
      <c r="S178" s="186">
        <f t="shared" ref="S178" si="26">SUM(SUM(S171:S177))</f>
        <v>43.620000000000005</v>
      </c>
      <c r="T178" s="3"/>
      <c r="W178" s="55"/>
      <c r="X178" s="55"/>
    </row>
    <row r="179" spans="2:24" ht="22.9" customHeight="1" thickBot="1" x14ac:dyDescent="0.3">
      <c r="B179" s="39"/>
      <c r="C179" s="217" t="s">
        <v>14</v>
      </c>
      <c r="D179" s="10">
        <f>SUM(D170,D178)</f>
        <v>1290</v>
      </c>
      <c r="E179" s="10">
        <f t="shared" ref="E179:R179" si="27">SUM(E170,E178)</f>
        <v>45.660000000000004</v>
      </c>
      <c r="F179" s="10">
        <f t="shared" si="27"/>
        <v>43.739999999999995</v>
      </c>
      <c r="G179" s="10">
        <f t="shared" si="27"/>
        <v>167.72000000000003</v>
      </c>
      <c r="H179" s="10">
        <f t="shared" si="27"/>
        <v>1247.6000000000001</v>
      </c>
      <c r="I179" s="10">
        <f t="shared" si="27"/>
        <v>0.56799999999999995</v>
      </c>
      <c r="J179" s="10">
        <f t="shared" si="27"/>
        <v>0.45600000000000007</v>
      </c>
      <c r="K179" s="10">
        <f t="shared" si="27"/>
        <v>4.6630000000000003</v>
      </c>
      <c r="L179" s="10">
        <f t="shared" si="27"/>
        <v>371.68</v>
      </c>
      <c r="M179" s="10">
        <f t="shared" si="27"/>
        <v>106.48000000000002</v>
      </c>
      <c r="N179" s="10">
        <f t="shared" si="27"/>
        <v>276.89</v>
      </c>
      <c r="O179" s="10">
        <f t="shared" si="27"/>
        <v>642.45000000000005</v>
      </c>
      <c r="P179" s="10">
        <f t="shared" si="27"/>
        <v>181.49999999999997</v>
      </c>
      <c r="Q179" s="10">
        <f t="shared" si="27"/>
        <v>2066</v>
      </c>
      <c r="R179" s="10">
        <f t="shared" si="27"/>
        <v>8.9500000000000011</v>
      </c>
      <c r="S179" s="10">
        <f>SUM(S170,S178)/1000</f>
        <v>9.6380000000000007E-2</v>
      </c>
      <c r="T179" s="73"/>
      <c r="W179" s="55"/>
      <c r="X179" s="55"/>
    </row>
    <row r="180" spans="2:24" ht="33" customHeight="1" thickBot="1" x14ac:dyDescent="0.3">
      <c r="B180" s="39"/>
      <c r="C180" s="191" t="s">
        <v>15</v>
      </c>
      <c r="D180" s="34"/>
      <c r="E180" s="35">
        <f>E179*100/77</f>
        <v>59.298701298701296</v>
      </c>
      <c r="F180" s="14">
        <f>F179*100/79</f>
        <v>55.367088607594923</v>
      </c>
      <c r="G180" s="14">
        <f>G179*100/335</f>
        <v>50.065671641791056</v>
      </c>
      <c r="H180" s="11">
        <f>H179*100/2350</f>
        <v>53.089361702127668</v>
      </c>
      <c r="I180" s="17">
        <f>I179*100/1.2</f>
        <v>47.333333333333336</v>
      </c>
      <c r="J180" s="35">
        <f>J179*100/1.4</f>
        <v>32.571428571428577</v>
      </c>
      <c r="K180" s="35">
        <f>K179*100/10</f>
        <v>46.63</v>
      </c>
      <c r="L180" s="35">
        <f>L179*100/700</f>
        <v>53.097142857142856</v>
      </c>
      <c r="M180" s="35">
        <f>M179*100/60</f>
        <v>177.4666666666667</v>
      </c>
      <c r="N180" s="35">
        <f>N179*100/1100</f>
        <v>25.171818181818182</v>
      </c>
      <c r="O180" s="35">
        <f>O179*100/1100</f>
        <v>58.404545454545463</v>
      </c>
      <c r="P180" s="35">
        <f>P179*100/250</f>
        <v>72.59999999999998</v>
      </c>
      <c r="Q180" s="35">
        <f>Q179*100/1100</f>
        <v>187.81818181818181</v>
      </c>
      <c r="R180" s="17">
        <f>R179*100/12</f>
        <v>74.583333333333343</v>
      </c>
      <c r="S180" s="17">
        <f>S179*100/0.1</f>
        <v>96.38</v>
      </c>
      <c r="T180" s="73"/>
      <c r="W180" s="55"/>
      <c r="X180" s="55"/>
    </row>
    <row r="181" spans="2:24" x14ac:dyDescent="0.25">
      <c r="B181" s="51"/>
      <c r="C181" s="213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73"/>
      <c r="W181" s="55"/>
      <c r="X181" s="55"/>
    </row>
    <row r="182" spans="2:24" ht="16.5" thickBot="1" x14ac:dyDescent="0.3">
      <c r="B182" s="51"/>
      <c r="C182" s="213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73"/>
      <c r="W182" s="55"/>
      <c r="X182" s="55"/>
    </row>
    <row r="183" spans="2:24" ht="15" customHeight="1" thickBot="1" x14ac:dyDescent="0.3">
      <c r="B183" s="255" t="s">
        <v>1</v>
      </c>
      <c r="C183" s="255" t="s">
        <v>2</v>
      </c>
      <c r="D183" s="255" t="s">
        <v>66</v>
      </c>
      <c r="E183" s="248" t="s">
        <v>54</v>
      </c>
      <c r="F183" s="246"/>
      <c r="G183" s="247"/>
      <c r="H183" s="255" t="s">
        <v>88</v>
      </c>
      <c r="I183" s="248" t="s">
        <v>55</v>
      </c>
      <c r="J183" s="246"/>
      <c r="K183" s="246"/>
      <c r="L183" s="246"/>
      <c r="M183" s="247"/>
      <c r="N183" s="248" t="s">
        <v>60</v>
      </c>
      <c r="O183" s="246"/>
      <c r="P183" s="246"/>
      <c r="Q183" s="246"/>
      <c r="R183" s="246"/>
      <c r="S183" s="247"/>
      <c r="T183" s="255" t="s">
        <v>3</v>
      </c>
      <c r="W183" s="55"/>
      <c r="X183" s="55"/>
    </row>
    <row r="184" spans="2:24" ht="38.450000000000003" customHeight="1" thickBot="1" x14ac:dyDescent="0.3">
      <c r="B184" s="256"/>
      <c r="C184" s="256"/>
      <c r="D184" s="256"/>
      <c r="E184" s="58" t="s">
        <v>4</v>
      </c>
      <c r="F184" s="58" t="s">
        <v>5</v>
      </c>
      <c r="G184" s="58" t="s">
        <v>6</v>
      </c>
      <c r="H184" s="256"/>
      <c r="I184" s="57" t="s">
        <v>56</v>
      </c>
      <c r="J184" s="57" t="s">
        <v>57</v>
      </c>
      <c r="K184" s="57" t="s">
        <v>68</v>
      </c>
      <c r="L184" s="57" t="s">
        <v>58</v>
      </c>
      <c r="M184" s="57" t="s">
        <v>59</v>
      </c>
      <c r="N184" s="57" t="s">
        <v>61</v>
      </c>
      <c r="O184" s="57" t="s">
        <v>62</v>
      </c>
      <c r="P184" s="57" t="s">
        <v>64</v>
      </c>
      <c r="Q184" s="57" t="s">
        <v>65</v>
      </c>
      <c r="R184" s="57" t="s">
        <v>63</v>
      </c>
      <c r="S184" s="57" t="s">
        <v>67</v>
      </c>
      <c r="T184" s="256"/>
      <c r="W184" s="55"/>
      <c r="X184" s="55"/>
    </row>
    <row r="185" spans="2:24" x14ac:dyDescent="0.25">
      <c r="B185" s="135"/>
      <c r="C185" s="125" t="s">
        <v>29</v>
      </c>
      <c r="D185" s="257"/>
      <c r="E185" s="250"/>
      <c r="F185" s="250"/>
      <c r="G185" s="250"/>
      <c r="H185" s="250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253"/>
      <c r="W185" s="55"/>
      <c r="X185" s="55"/>
    </row>
    <row r="186" spans="2:24" ht="16.5" thickBot="1" x14ac:dyDescent="0.3">
      <c r="B186" s="135"/>
      <c r="C186" s="105" t="s">
        <v>32</v>
      </c>
      <c r="D186" s="258"/>
      <c r="E186" s="259"/>
      <c r="F186" s="259"/>
      <c r="G186" s="259"/>
      <c r="H186" s="259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260"/>
      <c r="W186" s="55"/>
      <c r="X186" s="55"/>
    </row>
    <row r="187" spans="2:24" ht="16.5" thickBot="1" x14ac:dyDescent="0.3">
      <c r="B187" s="109"/>
      <c r="C187" s="126" t="s">
        <v>139</v>
      </c>
      <c r="D187" s="158">
        <v>60</v>
      </c>
      <c r="E187" s="177">
        <v>0.5</v>
      </c>
      <c r="F187" s="177">
        <v>0.1</v>
      </c>
      <c r="G187" s="177">
        <v>1.5</v>
      </c>
      <c r="H187" s="177">
        <v>8</v>
      </c>
      <c r="I187" s="154">
        <v>1.7999999999999999E-2</v>
      </c>
      <c r="J187" s="153">
        <v>2.4E-2</v>
      </c>
      <c r="K187" s="153" t="s">
        <v>27</v>
      </c>
      <c r="L187" s="153">
        <v>6</v>
      </c>
      <c r="M187" s="153">
        <v>6</v>
      </c>
      <c r="N187" s="153">
        <v>13.8</v>
      </c>
      <c r="O187" s="153">
        <v>25.2</v>
      </c>
      <c r="P187" s="153">
        <v>8.4</v>
      </c>
      <c r="Q187" s="153">
        <v>84.6</v>
      </c>
      <c r="R187" s="153">
        <v>0.36</v>
      </c>
      <c r="S187" s="153">
        <v>1.8</v>
      </c>
      <c r="T187" s="107">
        <v>71</v>
      </c>
      <c r="W187" s="55"/>
      <c r="X187" s="55"/>
    </row>
    <row r="188" spans="2:24" ht="20.25" customHeight="1" thickBot="1" x14ac:dyDescent="0.3">
      <c r="B188" s="188" t="s">
        <v>86</v>
      </c>
      <c r="C188" s="171" t="s">
        <v>124</v>
      </c>
      <c r="D188" s="85">
        <v>200</v>
      </c>
      <c r="E188" s="49">
        <v>27.3</v>
      </c>
      <c r="F188" s="50">
        <v>8.1</v>
      </c>
      <c r="G188" s="50">
        <v>33.200000000000003</v>
      </c>
      <c r="H188" s="50">
        <v>314.60000000000002</v>
      </c>
      <c r="I188" s="147">
        <v>0.08</v>
      </c>
      <c r="J188" s="148">
        <v>0.08</v>
      </c>
      <c r="K188" s="149"/>
      <c r="L188" s="148">
        <v>147</v>
      </c>
      <c r="M188" s="149">
        <v>2.36</v>
      </c>
      <c r="N188" s="148">
        <v>20</v>
      </c>
      <c r="O188" s="149">
        <v>234</v>
      </c>
      <c r="P188" s="148">
        <v>108</v>
      </c>
      <c r="Q188" s="149">
        <v>383</v>
      </c>
      <c r="R188" s="148">
        <v>2</v>
      </c>
      <c r="S188" s="150">
        <v>39.799999999999997</v>
      </c>
      <c r="T188" s="77" t="s">
        <v>125</v>
      </c>
      <c r="W188" s="55"/>
      <c r="X188" s="55"/>
    </row>
    <row r="189" spans="2:24" ht="16.5" thickBot="1" x14ac:dyDescent="0.3">
      <c r="B189" s="57"/>
      <c r="C189" s="206" t="s">
        <v>94</v>
      </c>
      <c r="D189" s="37">
        <v>200</v>
      </c>
      <c r="E189" s="64">
        <v>0.1</v>
      </c>
      <c r="F189" s="65">
        <v>0</v>
      </c>
      <c r="G189" s="65">
        <v>9</v>
      </c>
      <c r="H189" s="4">
        <v>36</v>
      </c>
      <c r="I189" s="139">
        <v>0.04</v>
      </c>
      <c r="J189" s="139">
        <v>0.01</v>
      </c>
      <c r="K189" s="139"/>
      <c r="L189" s="139">
        <v>0.3</v>
      </c>
      <c r="M189" s="139">
        <v>0.04</v>
      </c>
      <c r="N189" s="139">
        <v>4.5</v>
      </c>
      <c r="O189" s="139">
        <v>7.2</v>
      </c>
      <c r="P189" s="139">
        <v>3.8</v>
      </c>
      <c r="Q189" s="139">
        <v>20.8</v>
      </c>
      <c r="R189" s="140">
        <v>0.7</v>
      </c>
      <c r="S189" s="139">
        <v>0</v>
      </c>
      <c r="T189" s="3">
        <v>376</v>
      </c>
      <c r="W189" s="55"/>
      <c r="X189" s="55"/>
    </row>
    <row r="190" spans="2:24" ht="16.5" thickBot="1" x14ac:dyDescent="0.3">
      <c r="B190" s="66"/>
      <c r="C190" s="206" t="s">
        <v>70</v>
      </c>
      <c r="D190" s="23">
        <v>40</v>
      </c>
      <c r="E190" s="2">
        <v>3</v>
      </c>
      <c r="F190" s="23">
        <v>0.4</v>
      </c>
      <c r="G190" s="2">
        <v>18.399999999999999</v>
      </c>
      <c r="H190" s="23">
        <v>90</v>
      </c>
      <c r="I190" s="2">
        <v>4.3999999999999997E-2</v>
      </c>
      <c r="J190" s="67">
        <v>1.2E-2</v>
      </c>
      <c r="K190" s="67"/>
      <c r="L190" s="67"/>
      <c r="M190" s="67"/>
      <c r="N190" s="67">
        <v>8</v>
      </c>
      <c r="O190" s="67">
        <v>26</v>
      </c>
      <c r="P190" s="67">
        <v>5.6</v>
      </c>
      <c r="Q190" s="23">
        <v>37.200000000000003</v>
      </c>
      <c r="R190" s="2">
        <v>0.44</v>
      </c>
      <c r="S190" s="67">
        <v>1.28</v>
      </c>
      <c r="T190" s="63" t="s">
        <v>165</v>
      </c>
      <c r="W190" s="55"/>
      <c r="X190" s="55"/>
    </row>
    <row r="191" spans="2:24" ht="16.5" thickBot="1" x14ac:dyDescent="0.3">
      <c r="B191" s="141"/>
      <c r="C191" s="171" t="s">
        <v>89</v>
      </c>
      <c r="D191" s="51">
        <v>30</v>
      </c>
      <c r="E191" s="68">
        <v>2</v>
      </c>
      <c r="F191" s="69">
        <v>0.36</v>
      </c>
      <c r="G191" s="144">
        <v>15.87</v>
      </c>
      <c r="H191" s="70">
        <v>74.7</v>
      </c>
      <c r="I191" s="169">
        <v>5.0999999999999997E-2</v>
      </c>
      <c r="J191" s="169">
        <v>2.4E-2</v>
      </c>
      <c r="K191" s="51"/>
      <c r="L191" s="169"/>
      <c r="M191" s="51"/>
      <c r="N191" s="169">
        <v>8.6999999999999993</v>
      </c>
      <c r="O191" s="51">
        <v>45</v>
      </c>
      <c r="P191" s="169">
        <v>14.1</v>
      </c>
      <c r="Q191" s="51">
        <v>70.5</v>
      </c>
      <c r="R191" s="79">
        <v>1.17</v>
      </c>
      <c r="S191" s="85">
        <v>15.3</v>
      </c>
      <c r="T191" s="63" t="s">
        <v>163</v>
      </c>
      <c r="W191" s="55"/>
      <c r="X191" s="55"/>
    </row>
    <row r="192" spans="2:24" ht="21.6" customHeight="1" thickBot="1" x14ac:dyDescent="0.3">
      <c r="B192" s="186" t="s">
        <v>10</v>
      </c>
      <c r="C192" s="187" t="s">
        <v>11</v>
      </c>
      <c r="D192" s="25">
        <f>SUM(D187:D191)</f>
        <v>530</v>
      </c>
      <c r="E192" s="25">
        <f t="shared" ref="E192:S192" si="28">SUM(E187:E191)</f>
        <v>32.900000000000006</v>
      </c>
      <c r="F192" s="25">
        <f t="shared" si="28"/>
        <v>8.9599999999999991</v>
      </c>
      <c r="G192" s="25">
        <f t="shared" si="28"/>
        <v>77.97</v>
      </c>
      <c r="H192" s="25">
        <f t="shared" si="28"/>
        <v>523.30000000000007</v>
      </c>
      <c r="I192" s="25">
        <f t="shared" si="28"/>
        <v>0.23299999999999998</v>
      </c>
      <c r="J192" s="25">
        <f t="shared" si="28"/>
        <v>0.15</v>
      </c>
      <c r="K192" s="25">
        <f t="shared" si="28"/>
        <v>0</v>
      </c>
      <c r="L192" s="25">
        <f t="shared" si="28"/>
        <v>153.30000000000001</v>
      </c>
      <c r="M192" s="25">
        <f t="shared" si="28"/>
        <v>8.3999999999999986</v>
      </c>
      <c r="N192" s="25">
        <f t="shared" si="28"/>
        <v>55</v>
      </c>
      <c r="O192" s="25">
        <f t="shared" si="28"/>
        <v>337.4</v>
      </c>
      <c r="P192" s="25">
        <f t="shared" si="28"/>
        <v>139.9</v>
      </c>
      <c r="Q192" s="42">
        <f t="shared" si="28"/>
        <v>596.1</v>
      </c>
      <c r="R192" s="25">
        <f t="shared" si="28"/>
        <v>4.67</v>
      </c>
      <c r="S192" s="25">
        <f t="shared" si="28"/>
        <v>58.179999999999993</v>
      </c>
      <c r="T192" s="42"/>
      <c r="W192" s="55"/>
      <c r="X192" s="55"/>
    </row>
    <row r="193" spans="2:24" ht="16.5" thickBot="1" x14ac:dyDescent="0.3">
      <c r="B193" s="151"/>
      <c r="C193" s="205" t="s">
        <v>123</v>
      </c>
      <c r="D193" s="81">
        <v>60</v>
      </c>
      <c r="E193" s="39">
        <v>1.1000000000000001</v>
      </c>
      <c r="F193" s="39">
        <v>5.3</v>
      </c>
      <c r="G193" s="2">
        <v>4.5999999999999996</v>
      </c>
      <c r="H193" s="23">
        <v>71.400000000000006</v>
      </c>
      <c r="I193" s="136">
        <v>1.2E-2</v>
      </c>
      <c r="J193" s="136">
        <v>0.03</v>
      </c>
      <c r="K193" s="13">
        <v>0</v>
      </c>
      <c r="L193" s="138">
        <v>91.8</v>
      </c>
      <c r="M193" s="13">
        <v>4.2</v>
      </c>
      <c r="N193" s="138">
        <v>24.6</v>
      </c>
      <c r="O193" s="13">
        <v>22.2</v>
      </c>
      <c r="P193" s="138">
        <v>9</v>
      </c>
      <c r="Q193" s="13">
        <v>189</v>
      </c>
      <c r="R193" s="137">
        <v>0.42</v>
      </c>
      <c r="S193" s="137">
        <v>0</v>
      </c>
      <c r="T193" s="3" t="s">
        <v>158</v>
      </c>
      <c r="W193" s="55"/>
      <c r="X193" s="55"/>
    </row>
    <row r="194" spans="2:24" ht="16.5" thickBot="1" x14ac:dyDescent="0.3">
      <c r="B194" s="141"/>
      <c r="C194" s="206" t="s">
        <v>116</v>
      </c>
      <c r="D194" s="2">
        <v>210</v>
      </c>
      <c r="E194" s="26">
        <v>3.1</v>
      </c>
      <c r="F194" s="26">
        <v>3.5</v>
      </c>
      <c r="G194" s="26">
        <v>8.4</v>
      </c>
      <c r="H194" s="6">
        <v>77.5</v>
      </c>
      <c r="I194" s="136">
        <v>7.4999999999999997E-2</v>
      </c>
      <c r="J194" s="13">
        <v>3.1E-2</v>
      </c>
      <c r="K194" s="138"/>
      <c r="L194" s="13">
        <v>66.2</v>
      </c>
      <c r="M194" s="138">
        <v>1.88</v>
      </c>
      <c r="N194" s="13">
        <v>16.88</v>
      </c>
      <c r="O194" s="138">
        <v>34.340000000000003</v>
      </c>
      <c r="P194" s="13">
        <v>14.57</v>
      </c>
      <c r="Q194" s="138">
        <v>216.81</v>
      </c>
      <c r="R194" s="13">
        <v>0.41</v>
      </c>
      <c r="S194" s="137">
        <v>3.31</v>
      </c>
      <c r="T194" s="63">
        <v>99</v>
      </c>
      <c r="W194" s="55"/>
      <c r="X194" s="55"/>
    </row>
    <row r="195" spans="2:24" ht="15" customHeight="1" thickBot="1" x14ac:dyDescent="0.3">
      <c r="B195" s="188" t="s">
        <v>12</v>
      </c>
      <c r="C195" s="206" t="s">
        <v>22</v>
      </c>
      <c r="D195" s="2">
        <v>150</v>
      </c>
      <c r="E195" s="82">
        <v>3.7</v>
      </c>
      <c r="F195" s="82">
        <v>4</v>
      </c>
      <c r="G195" s="82">
        <v>23.8</v>
      </c>
      <c r="H195" s="41">
        <v>146</v>
      </c>
      <c r="I195" s="41">
        <v>0.12</v>
      </c>
      <c r="J195" s="41">
        <v>0.11</v>
      </c>
      <c r="K195" s="41">
        <v>0.11</v>
      </c>
      <c r="L195" s="41">
        <v>30</v>
      </c>
      <c r="M195" s="41">
        <v>4</v>
      </c>
      <c r="N195" s="41">
        <v>39</v>
      </c>
      <c r="O195" s="41">
        <v>73.5</v>
      </c>
      <c r="P195" s="41">
        <v>24</v>
      </c>
      <c r="Q195" s="41">
        <v>624</v>
      </c>
      <c r="R195" s="41">
        <v>0.8</v>
      </c>
      <c r="S195" s="41">
        <v>4.2</v>
      </c>
      <c r="T195" s="63">
        <v>312</v>
      </c>
      <c r="W195" s="55"/>
      <c r="X195" s="55"/>
    </row>
    <row r="196" spans="2:24" ht="15" customHeight="1" thickBot="1" x14ac:dyDescent="0.3">
      <c r="B196" s="240"/>
      <c r="C196" s="171" t="s">
        <v>98</v>
      </c>
      <c r="D196" s="27">
        <v>90</v>
      </c>
      <c r="E196" s="7">
        <v>11.3</v>
      </c>
      <c r="F196" s="7">
        <v>5.3</v>
      </c>
      <c r="G196" s="7">
        <v>13.5</v>
      </c>
      <c r="H196" s="7">
        <v>147.6</v>
      </c>
      <c r="I196" s="3">
        <v>0.08</v>
      </c>
      <c r="J196" s="3">
        <v>0.12</v>
      </c>
      <c r="K196" s="3"/>
      <c r="L196" s="3">
        <v>0.09</v>
      </c>
      <c r="M196" s="3">
        <v>0.36</v>
      </c>
      <c r="N196" s="3">
        <v>57.6</v>
      </c>
      <c r="O196" s="3">
        <v>154.80000000000001</v>
      </c>
      <c r="P196" s="3">
        <v>28.8</v>
      </c>
      <c r="Q196" s="3"/>
      <c r="R196" s="3">
        <v>1.08</v>
      </c>
      <c r="S196" s="3">
        <v>0</v>
      </c>
      <c r="T196" s="3" t="s">
        <v>158</v>
      </c>
      <c r="W196" s="55"/>
      <c r="X196" s="55"/>
    </row>
    <row r="197" spans="2:24" ht="16.5" thickBot="1" x14ac:dyDescent="0.3">
      <c r="B197" s="188"/>
      <c r="C197" s="206" t="s">
        <v>71</v>
      </c>
      <c r="D197" s="23">
        <v>200</v>
      </c>
      <c r="E197" s="39">
        <v>0.6</v>
      </c>
      <c r="F197" s="2">
        <v>0.1</v>
      </c>
      <c r="G197" s="67">
        <v>20.100000000000001</v>
      </c>
      <c r="H197" s="67">
        <v>84</v>
      </c>
      <c r="I197" s="67">
        <v>0.01</v>
      </c>
      <c r="J197" s="67"/>
      <c r="K197" s="67"/>
      <c r="L197" s="67"/>
      <c r="M197" s="67">
        <v>0.2</v>
      </c>
      <c r="N197" s="67">
        <v>20.100000000000001</v>
      </c>
      <c r="O197" s="67">
        <v>19.2</v>
      </c>
      <c r="P197" s="67">
        <v>14.4</v>
      </c>
      <c r="Q197" s="23"/>
      <c r="R197" s="2">
        <v>0.69</v>
      </c>
      <c r="S197" s="67"/>
      <c r="T197" s="3">
        <v>349</v>
      </c>
      <c r="W197" s="55"/>
      <c r="X197" s="55"/>
    </row>
    <row r="198" spans="2:24" ht="16.5" thickBot="1" x14ac:dyDescent="0.3">
      <c r="B198" s="188"/>
      <c r="C198" s="206" t="s">
        <v>70</v>
      </c>
      <c r="D198" s="23">
        <v>40</v>
      </c>
      <c r="E198" s="2">
        <v>3.2</v>
      </c>
      <c r="F198" s="23">
        <v>0.4</v>
      </c>
      <c r="G198" s="2">
        <v>18.399999999999999</v>
      </c>
      <c r="H198" s="23">
        <v>90</v>
      </c>
      <c r="I198" s="2">
        <v>4.3999999999999997E-2</v>
      </c>
      <c r="J198" s="67">
        <v>1.2E-2</v>
      </c>
      <c r="K198" s="67"/>
      <c r="L198" s="67"/>
      <c r="M198" s="67"/>
      <c r="N198" s="67">
        <v>8</v>
      </c>
      <c r="O198" s="67">
        <v>26</v>
      </c>
      <c r="P198" s="67">
        <v>5.6</v>
      </c>
      <c r="Q198" s="23">
        <v>37.200000000000003</v>
      </c>
      <c r="R198" s="2">
        <v>0.44</v>
      </c>
      <c r="S198" s="67">
        <v>1.28</v>
      </c>
      <c r="T198" s="3" t="s">
        <v>164</v>
      </c>
      <c r="W198" s="55"/>
      <c r="X198" s="55"/>
    </row>
    <row r="199" spans="2:24" ht="16.5" thickBot="1" x14ac:dyDescent="0.3">
      <c r="B199" s="141"/>
      <c r="C199" s="171" t="s">
        <v>89</v>
      </c>
      <c r="D199" s="51">
        <v>30</v>
      </c>
      <c r="E199" s="68">
        <v>2</v>
      </c>
      <c r="F199" s="69">
        <v>0.36</v>
      </c>
      <c r="G199" s="144">
        <v>15.87</v>
      </c>
      <c r="H199" s="70">
        <v>74.7</v>
      </c>
      <c r="I199" s="2">
        <v>5.0999999999999997E-2</v>
      </c>
      <c r="J199" s="2">
        <v>2.4E-2</v>
      </c>
      <c r="K199" s="51"/>
      <c r="L199" s="2"/>
      <c r="M199" s="51"/>
      <c r="N199" s="2">
        <v>8.6999999999999993</v>
      </c>
      <c r="O199" s="51">
        <v>45</v>
      </c>
      <c r="P199" s="2">
        <v>14.1</v>
      </c>
      <c r="Q199" s="51">
        <v>70.5</v>
      </c>
      <c r="R199" s="79">
        <v>1.17</v>
      </c>
      <c r="S199" s="67">
        <v>15.3</v>
      </c>
      <c r="T199" s="63" t="s">
        <v>163</v>
      </c>
      <c r="W199" s="55"/>
      <c r="X199" s="55"/>
    </row>
    <row r="200" spans="2:24" ht="21" customHeight="1" thickBot="1" x14ac:dyDescent="0.3">
      <c r="B200" s="145"/>
      <c r="C200" s="187" t="s">
        <v>13</v>
      </c>
      <c r="D200" s="36">
        <f t="shared" ref="D200:S200" si="29">SUM(D193:D199)</f>
        <v>780</v>
      </c>
      <c r="E200" s="190">
        <f t="shared" si="29"/>
        <v>25.000000000000004</v>
      </c>
      <c r="F200" s="190">
        <f t="shared" si="29"/>
        <v>18.96</v>
      </c>
      <c r="G200" s="190">
        <f t="shared" si="29"/>
        <v>104.67000000000002</v>
      </c>
      <c r="H200" s="42">
        <f t="shared" si="29"/>
        <v>691.2</v>
      </c>
      <c r="I200" s="190">
        <f t="shared" si="29"/>
        <v>0.39199999999999996</v>
      </c>
      <c r="J200" s="190">
        <f t="shared" si="29"/>
        <v>0.32700000000000001</v>
      </c>
      <c r="K200" s="190">
        <f t="shared" si="29"/>
        <v>0.11</v>
      </c>
      <c r="L200" s="190">
        <f t="shared" si="29"/>
        <v>188.09</v>
      </c>
      <c r="M200" s="190">
        <f t="shared" si="29"/>
        <v>10.639999999999999</v>
      </c>
      <c r="N200" s="190">
        <f t="shared" si="29"/>
        <v>174.88</v>
      </c>
      <c r="O200" s="190">
        <f t="shared" si="29"/>
        <v>375.04</v>
      </c>
      <c r="P200" s="190">
        <f t="shared" si="29"/>
        <v>110.47</v>
      </c>
      <c r="Q200" s="56">
        <f t="shared" si="29"/>
        <v>1137.51</v>
      </c>
      <c r="R200" s="190">
        <f t="shared" si="29"/>
        <v>5.01</v>
      </c>
      <c r="S200" s="190">
        <f t="shared" si="29"/>
        <v>24.09</v>
      </c>
      <c r="T200" s="3"/>
      <c r="W200" s="55"/>
      <c r="X200" s="55"/>
    </row>
    <row r="201" spans="2:24" ht="22.15" customHeight="1" thickBot="1" x14ac:dyDescent="0.3">
      <c r="B201" s="146"/>
      <c r="C201" s="208" t="s">
        <v>14</v>
      </c>
      <c r="D201" s="21">
        <f>D192+D200</f>
        <v>1310</v>
      </c>
      <c r="E201" s="21">
        <f t="shared" ref="E201:R201" si="30">SUM(E192,E200)</f>
        <v>57.900000000000006</v>
      </c>
      <c r="F201" s="21">
        <f t="shared" si="30"/>
        <v>27.92</v>
      </c>
      <c r="G201" s="21">
        <f t="shared" si="30"/>
        <v>182.64000000000001</v>
      </c>
      <c r="H201" s="21">
        <f t="shared" si="30"/>
        <v>1214.5</v>
      </c>
      <c r="I201" s="21">
        <f t="shared" si="30"/>
        <v>0.625</v>
      </c>
      <c r="J201" s="21">
        <f t="shared" si="30"/>
        <v>0.47699999999999998</v>
      </c>
      <c r="K201" s="21">
        <f t="shared" si="30"/>
        <v>0.11</v>
      </c>
      <c r="L201" s="21">
        <f t="shared" si="30"/>
        <v>341.39</v>
      </c>
      <c r="M201" s="21">
        <f t="shared" si="30"/>
        <v>19.04</v>
      </c>
      <c r="N201" s="21">
        <f t="shared" si="30"/>
        <v>229.88</v>
      </c>
      <c r="O201" s="21">
        <f t="shared" si="30"/>
        <v>712.44</v>
      </c>
      <c r="P201" s="21">
        <f t="shared" si="30"/>
        <v>250.37</v>
      </c>
      <c r="Q201" s="21">
        <f t="shared" si="30"/>
        <v>1733.6100000000001</v>
      </c>
      <c r="R201" s="21">
        <f t="shared" si="30"/>
        <v>9.68</v>
      </c>
      <c r="S201" s="21">
        <f>SUM(S192,S200)/1000</f>
        <v>8.2269999999999996E-2</v>
      </c>
      <c r="T201" s="73"/>
      <c r="W201" s="55"/>
      <c r="X201" s="55"/>
    </row>
    <row r="202" spans="2:24" ht="33.6" customHeight="1" thickBot="1" x14ac:dyDescent="0.3">
      <c r="B202" s="39"/>
      <c r="C202" s="191" t="s">
        <v>15</v>
      </c>
      <c r="D202" s="34"/>
      <c r="E202" s="35">
        <f>E201*100/77</f>
        <v>75.194805194805213</v>
      </c>
      <c r="F202" s="14">
        <f>F201*100/79</f>
        <v>35.341772151898731</v>
      </c>
      <c r="G202" s="14">
        <f>G201*100/335</f>
        <v>54.519402985074628</v>
      </c>
      <c r="H202" s="11">
        <f>H201*100/2350</f>
        <v>51.680851063829785</v>
      </c>
      <c r="I202" s="17">
        <f>I201*100/1.2</f>
        <v>52.083333333333336</v>
      </c>
      <c r="J202" s="35">
        <f>J201*100/1.4</f>
        <v>34.071428571428569</v>
      </c>
      <c r="K202" s="35">
        <f>K201*100/10</f>
        <v>1.1000000000000001</v>
      </c>
      <c r="L202" s="35">
        <f>L201*100/700</f>
        <v>48.77</v>
      </c>
      <c r="M202" s="35">
        <f>M201*100/60</f>
        <v>31.733333333333334</v>
      </c>
      <c r="N202" s="35">
        <f>N201*100/1100</f>
        <v>20.898181818181818</v>
      </c>
      <c r="O202" s="35">
        <f>O201*100/1100</f>
        <v>64.767272727272726</v>
      </c>
      <c r="P202" s="35">
        <f>P201*100/250</f>
        <v>100.148</v>
      </c>
      <c r="Q202" s="35">
        <f>Q201*100/1100</f>
        <v>157.60090909090908</v>
      </c>
      <c r="R202" s="17">
        <f>R201*100/12</f>
        <v>80.666666666666671</v>
      </c>
      <c r="S202" s="17">
        <f>S201*100/0.1</f>
        <v>82.27</v>
      </c>
      <c r="T202" s="73"/>
      <c r="W202" s="55"/>
      <c r="X202" s="55"/>
    </row>
    <row r="203" spans="2:24" x14ac:dyDescent="0.25">
      <c r="B203" s="51"/>
      <c r="C203" s="209"/>
      <c r="T203" s="73"/>
      <c r="W203" s="55"/>
      <c r="X203" s="55"/>
    </row>
    <row r="204" spans="2:24" x14ac:dyDescent="0.25">
      <c r="B204" s="51"/>
      <c r="C204" s="209"/>
      <c r="D204" s="51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84"/>
      <c r="W204" s="55"/>
      <c r="X204" s="55"/>
    </row>
    <row r="205" spans="2:24" ht="16.5" thickBot="1" x14ac:dyDescent="0.3">
      <c r="B205" s="51"/>
      <c r="C205" s="127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73"/>
      <c r="W205" s="55"/>
      <c r="X205" s="55"/>
    </row>
    <row r="206" spans="2:24" ht="15" customHeight="1" thickBot="1" x14ac:dyDescent="0.3">
      <c r="B206" s="255" t="s">
        <v>1</v>
      </c>
      <c r="C206" s="255" t="s">
        <v>2</v>
      </c>
      <c r="D206" s="255" t="s">
        <v>66</v>
      </c>
      <c r="E206" s="248" t="s">
        <v>54</v>
      </c>
      <c r="F206" s="246"/>
      <c r="G206" s="247"/>
      <c r="H206" s="255" t="s">
        <v>88</v>
      </c>
      <c r="I206" s="248" t="s">
        <v>55</v>
      </c>
      <c r="J206" s="246"/>
      <c r="K206" s="246"/>
      <c r="L206" s="246"/>
      <c r="M206" s="247"/>
      <c r="N206" s="248" t="s">
        <v>60</v>
      </c>
      <c r="O206" s="246"/>
      <c r="P206" s="246"/>
      <c r="Q206" s="246"/>
      <c r="R206" s="246"/>
      <c r="S206" s="247"/>
      <c r="T206" s="255" t="s">
        <v>3</v>
      </c>
      <c r="W206" s="55"/>
      <c r="X206" s="55"/>
    </row>
    <row r="207" spans="2:24" ht="39.6" customHeight="1" thickBot="1" x14ac:dyDescent="0.3">
      <c r="B207" s="256"/>
      <c r="C207" s="256"/>
      <c r="D207" s="256"/>
      <c r="E207" s="58" t="s">
        <v>4</v>
      </c>
      <c r="F207" s="58" t="s">
        <v>5</v>
      </c>
      <c r="G207" s="58" t="s">
        <v>6</v>
      </c>
      <c r="H207" s="256"/>
      <c r="I207" s="57" t="s">
        <v>56</v>
      </c>
      <c r="J207" s="57" t="s">
        <v>57</v>
      </c>
      <c r="K207" s="57" t="s">
        <v>68</v>
      </c>
      <c r="L207" s="57" t="s">
        <v>58</v>
      </c>
      <c r="M207" s="57" t="s">
        <v>59</v>
      </c>
      <c r="N207" s="57" t="s">
        <v>61</v>
      </c>
      <c r="O207" s="57" t="s">
        <v>62</v>
      </c>
      <c r="P207" s="57" t="s">
        <v>64</v>
      </c>
      <c r="Q207" s="57" t="s">
        <v>65</v>
      </c>
      <c r="R207" s="57" t="s">
        <v>63</v>
      </c>
      <c r="S207" s="57" t="s">
        <v>67</v>
      </c>
      <c r="T207" s="256"/>
      <c r="W207" s="55"/>
      <c r="X207" s="55"/>
    </row>
    <row r="208" spans="2:24" x14ac:dyDescent="0.25">
      <c r="B208" s="135"/>
      <c r="C208" s="125" t="s">
        <v>29</v>
      </c>
      <c r="D208" s="250"/>
      <c r="E208" s="250"/>
      <c r="F208" s="250"/>
      <c r="G208" s="250"/>
      <c r="H208" s="250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253"/>
      <c r="W208" s="55"/>
      <c r="X208" s="55"/>
    </row>
    <row r="209" spans="2:24" ht="16.5" thickBot="1" x14ac:dyDescent="0.3">
      <c r="B209" s="16"/>
      <c r="C209" s="95" t="s">
        <v>33</v>
      </c>
      <c r="D209" s="251"/>
      <c r="E209" s="251"/>
      <c r="F209" s="251"/>
      <c r="G209" s="251"/>
      <c r="H209" s="251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254"/>
      <c r="W209" s="55"/>
      <c r="X209" s="55"/>
    </row>
    <row r="210" spans="2:24" ht="15" customHeight="1" thickBot="1" x14ac:dyDescent="0.3">
      <c r="B210" s="188" t="s">
        <v>20</v>
      </c>
      <c r="C210" s="206" t="s">
        <v>84</v>
      </c>
      <c r="D210" s="2">
        <v>100</v>
      </c>
      <c r="E210" s="2">
        <v>7.64</v>
      </c>
      <c r="F210" s="2">
        <v>10.91</v>
      </c>
      <c r="G210" s="2">
        <v>8.18</v>
      </c>
      <c r="H210" s="2">
        <v>161.82</v>
      </c>
      <c r="I210" s="2">
        <v>0.03</v>
      </c>
      <c r="J210" s="2">
        <v>0.05</v>
      </c>
      <c r="K210" s="2">
        <v>0</v>
      </c>
      <c r="L210" s="2">
        <v>6.73</v>
      </c>
      <c r="M210" s="2">
        <v>0.91</v>
      </c>
      <c r="N210" s="2">
        <v>29.45</v>
      </c>
      <c r="O210" s="2">
        <v>76.819999999999993</v>
      </c>
      <c r="P210" s="2">
        <v>12.36</v>
      </c>
      <c r="Q210" s="2">
        <v>160.72999999999999</v>
      </c>
      <c r="R210" s="2">
        <v>1</v>
      </c>
      <c r="S210" s="2">
        <v>3.27</v>
      </c>
      <c r="T210" s="2" t="s">
        <v>166</v>
      </c>
      <c r="W210" s="55"/>
      <c r="X210" s="55"/>
    </row>
    <row r="211" spans="2:24" ht="32.25" thickBot="1" x14ac:dyDescent="0.3">
      <c r="B211" s="141"/>
      <c r="C211" s="206" t="s">
        <v>22</v>
      </c>
      <c r="D211" s="2">
        <v>150</v>
      </c>
      <c r="E211" s="82">
        <v>3.7</v>
      </c>
      <c r="F211" s="82">
        <v>4</v>
      </c>
      <c r="G211" s="82">
        <v>23.8</v>
      </c>
      <c r="H211" s="41">
        <v>146</v>
      </c>
      <c r="I211" s="41">
        <v>0.12</v>
      </c>
      <c r="J211" s="41">
        <v>0.11</v>
      </c>
      <c r="K211" s="41">
        <v>0.11</v>
      </c>
      <c r="L211" s="41">
        <v>30</v>
      </c>
      <c r="M211" s="41">
        <v>4</v>
      </c>
      <c r="N211" s="41">
        <v>39</v>
      </c>
      <c r="O211" s="41">
        <v>73.5</v>
      </c>
      <c r="P211" s="41">
        <v>24</v>
      </c>
      <c r="Q211" s="41">
        <v>624</v>
      </c>
      <c r="R211" s="41">
        <v>0.8</v>
      </c>
      <c r="S211" s="41">
        <v>4.2</v>
      </c>
      <c r="T211" s="63">
        <v>312</v>
      </c>
      <c r="W211" s="55"/>
      <c r="X211" s="55"/>
    </row>
    <row r="212" spans="2:24" ht="16.5" thickBot="1" x14ac:dyDescent="0.3">
      <c r="B212" s="188"/>
      <c r="C212" s="206" t="s">
        <v>99</v>
      </c>
      <c r="D212" s="23">
        <v>212</v>
      </c>
      <c r="E212" s="39">
        <v>0.2</v>
      </c>
      <c r="F212" s="2">
        <v>0.01</v>
      </c>
      <c r="G212" s="67">
        <v>9.9</v>
      </c>
      <c r="H212" s="67">
        <v>41</v>
      </c>
      <c r="I212" s="67">
        <v>0.01</v>
      </c>
      <c r="J212" s="67">
        <v>8.9999999999999998E-4</v>
      </c>
      <c r="K212" s="67"/>
      <c r="L212" s="67">
        <v>0.05</v>
      </c>
      <c r="M212" s="67">
        <v>2.2000000000000002</v>
      </c>
      <c r="N212" s="67">
        <v>15.8</v>
      </c>
      <c r="O212" s="67">
        <v>8</v>
      </c>
      <c r="P212" s="67">
        <v>6</v>
      </c>
      <c r="Q212" s="67">
        <v>33.700000000000003</v>
      </c>
      <c r="R212" s="67">
        <v>0.78</v>
      </c>
      <c r="S212" s="67">
        <v>5.0000000000000001E-3</v>
      </c>
      <c r="T212" s="3">
        <v>377</v>
      </c>
      <c r="W212" s="55"/>
      <c r="X212" s="55"/>
    </row>
    <row r="213" spans="2:24" ht="16.5" thickBot="1" x14ac:dyDescent="0.3">
      <c r="B213" s="66"/>
      <c r="C213" s="206" t="s">
        <v>70</v>
      </c>
      <c r="D213" s="67">
        <v>30</v>
      </c>
      <c r="E213" s="2">
        <v>2.4</v>
      </c>
      <c r="F213" s="23">
        <v>0.3</v>
      </c>
      <c r="G213" s="2">
        <v>13.8</v>
      </c>
      <c r="H213" s="23">
        <v>67.5</v>
      </c>
      <c r="I213" s="2">
        <v>3.3000000000000002E-2</v>
      </c>
      <c r="J213" s="67">
        <v>8.9999999999999993E-3</v>
      </c>
      <c r="K213" s="67"/>
      <c r="L213" s="67"/>
      <c r="M213" s="67"/>
      <c r="N213" s="67">
        <v>6</v>
      </c>
      <c r="O213" s="67">
        <v>19.5</v>
      </c>
      <c r="P213" s="67">
        <v>4.2</v>
      </c>
      <c r="Q213" s="23">
        <v>27.9</v>
      </c>
      <c r="R213" s="2">
        <v>0.33</v>
      </c>
      <c r="S213" s="67">
        <v>0.96</v>
      </c>
      <c r="T213" s="3" t="s">
        <v>164</v>
      </c>
      <c r="W213" s="55"/>
      <c r="X213" s="55"/>
    </row>
    <row r="214" spans="2:24" ht="16.5" thickBot="1" x14ac:dyDescent="0.3">
      <c r="B214" s="141"/>
      <c r="C214" s="171" t="s">
        <v>89</v>
      </c>
      <c r="D214" s="51">
        <v>30</v>
      </c>
      <c r="E214" s="68">
        <v>2</v>
      </c>
      <c r="F214" s="69">
        <v>0.36</v>
      </c>
      <c r="G214" s="144">
        <v>15.87</v>
      </c>
      <c r="H214" s="70">
        <v>74.7</v>
      </c>
      <c r="I214" s="2">
        <v>5.0999999999999997E-2</v>
      </c>
      <c r="J214" s="2">
        <v>2.4E-2</v>
      </c>
      <c r="K214" s="51"/>
      <c r="L214" s="2"/>
      <c r="M214" s="51"/>
      <c r="N214" s="2">
        <v>8.6999999999999993</v>
      </c>
      <c r="O214" s="51">
        <v>45</v>
      </c>
      <c r="P214" s="2">
        <v>14.1</v>
      </c>
      <c r="Q214" s="51">
        <v>70.5</v>
      </c>
      <c r="R214" s="79">
        <v>1.17</v>
      </c>
      <c r="S214" s="67">
        <v>15.3</v>
      </c>
      <c r="T214" s="63" t="s">
        <v>163</v>
      </c>
      <c r="W214" s="55"/>
      <c r="X214" s="55"/>
    </row>
    <row r="215" spans="2:24" ht="24" customHeight="1" thickBot="1" x14ac:dyDescent="0.3">
      <c r="B215" s="186" t="s">
        <v>10</v>
      </c>
      <c r="C215" s="187" t="s">
        <v>11</v>
      </c>
      <c r="D215" s="25">
        <f t="shared" ref="D215:S215" si="31">SUM(D210:D214)</f>
        <v>522</v>
      </c>
      <c r="E215" s="25">
        <f t="shared" si="31"/>
        <v>15.94</v>
      </c>
      <c r="F215" s="25">
        <f t="shared" si="31"/>
        <v>15.58</v>
      </c>
      <c r="G215" s="25">
        <f t="shared" si="31"/>
        <v>71.550000000000011</v>
      </c>
      <c r="H215" s="25">
        <f t="shared" si="31"/>
        <v>491.02</v>
      </c>
      <c r="I215" s="25">
        <f t="shared" si="31"/>
        <v>0.24399999999999999</v>
      </c>
      <c r="J215" s="25">
        <f t="shared" si="31"/>
        <v>0.19390000000000002</v>
      </c>
      <c r="K215" s="25">
        <f t="shared" si="31"/>
        <v>0.11</v>
      </c>
      <c r="L215" s="25">
        <f t="shared" si="31"/>
        <v>36.78</v>
      </c>
      <c r="M215" s="25">
        <f t="shared" si="31"/>
        <v>7.11</v>
      </c>
      <c r="N215" s="25">
        <f t="shared" si="31"/>
        <v>98.95</v>
      </c>
      <c r="O215" s="25">
        <f t="shared" si="31"/>
        <v>222.82</v>
      </c>
      <c r="P215" s="25">
        <f t="shared" si="31"/>
        <v>60.660000000000004</v>
      </c>
      <c r="Q215" s="42">
        <f t="shared" si="31"/>
        <v>916.83</v>
      </c>
      <c r="R215" s="25">
        <f t="shared" si="31"/>
        <v>4.08</v>
      </c>
      <c r="S215" s="25">
        <f t="shared" si="31"/>
        <v>23.734999999999999</v>
      </c>
      <c r="T215" s="25"/>
      <c r="W215" s="55"/>
      <c r="X215" s="55"/>
    </row>
    <row r="216" spans="2:24" ht="16.5" thickBot="1" x14ac:dyDescent="0.3">
      <c r="B216" s="141"/>
      <c r="C216" s="207" t="s">
        <v>79</v>
      </c>
      <c r="D216" s="3">
        <v>60</v>
      </c>
      <c r="E216" s="39">
        <v>2.6</v>
      </c>
      <c r="F216" s="39">
        <v>6.1</v>
      </c>
      <c r="G216" s="2">
        <v>3.6</v>
      </c>
      <c r="H216" s="2">
        <v>80</v>
      </c>
      <c r="I216" s="5">
        <v>6.0000000000000001E-3</v>
      </c>
      <c r="J216" s="5">
        <v>0.04</v>
      </c>
      <c r="K216" s="5">
        <v>0.13</v>
      </c>
      <c r="L216" s="5">
        <v>12</v>
      </c>
      <c r="M216" s="5">
        <v>0.8</v>
      </c>
      <c r="N216" s="5">
        <v>97.4</v>
      </c>
      <c r="O216" s="5">
        <v>61.4</v>
      </c>
      <c r="P216" s="5">
        <v>11.2</v>
      </c>
      <c r="Q216" s="142">
        <v>101</v>
      </c>
      <c r="R216" s="19">
        <v>0.6</v>
      </c>
      <c r="S216" s="5">
        <v>2.2000000000000002</v>
      </c>
      <c r="T216" s="3" t="s">
        <v>119</v>
      </c>
      <c r="W216" s="55"/>
      <c r="X216" s="55"/>
    </row>
    <row r="217" spans="2:24" ht="16.5" thickBot="1" x14ac:dyDescent="0.3">
      <c r="B217" s="66"/>
      <c r="C217" s="206" t="s">
        <v>144</v>
      </c>
      <c r="D217" s="154">
        <v>200</v>
      </c>
      <c r="E217" s="153">
        <v>6.68</v>
      </c>
      <c r="F217" s="153">
        <v>4.5999999999999996</v>
      </c>
      <c r="G217" s="153">
        <v>16.28</v>
      </c>
      <c r="H217" s="153">
        <v>133.13999999999999</v>
      </c>
      <c r="I217" s="154">
        <v>0.14599999999999999</v>
      </c>
      <c r="J217" s="153">
        <v>5.6000000000000001E-2</v>
      </c>
      <c r="K217" s="153" t="s">
        <v>27</v>
      </c>
      <c r="L217" s="153">
        <v>97.2</v>
      </c>
      <c r="M217" s="153">
        <v>4.76</v>
      </c>
      <c r="N217" s="153">
        <v>27</v>
      </c>
      <c r="O217" s="153">
        <v>80.400000000000006</v>
      </c>
      <c r="P217" s="153">
        <v>29</v>
      </c>
      <c r="Q217" s="153">
        <v>382.4</v>
      </c>
      <c r="R217" s="153">
        <v>1.47</v>
      </c>
      <c r="S217" s="153">
        <v>16.96</v>
      </c>
      <c r="T217" s="3">
        <v>132</v>
      </c>
      <c r="W217" s="55"/>
      <c r="X217" s="55"/>
    </row>
    <row r="218" spans="2:24" ht="19.5" customHeight="1" thickBot="1" x14ac:dyDescent="0.3">
      <c r="B218" s="57" t="s">
        <v>12</v>
      </c>
      <c r="C218" s="171" t="s">
        <v>73</v>
      </c>
      <c r="D218" s="39">
        <v>200</v>
      </c>
      <c r="E218" s="39">
        <v>15.48</v>
      </c>
      <c r="F218" s="2">
        <v>17.57</v>
      </c>
      <c r="G218" s="67">
        <v>16.170000000000002</v>
      </c>
      <c r="H218" s="67">
        <v>284.77999999999997</v>
      </c>
      <c r="I218" s="136">
        <v>0.16</v>
      </c>
      <c r="J218" s="13">
        <v>0.17</v>
      </c>
      <c r="K218" s="138"/>
      <c r="L218" s="13">
        <v>66</v>
      </c>
      <c r="M218" s="138">
        <v>8.26</v>
      </c>
      <c r="N218" s="13">
        <v>36</v>
      </c>
      <c r="O218" s="138">
        <v>228.96</v>
      </c>
      <c r="P218" s="13">
        <v>46.96</v>
      </c>
      <c r="Q218" s="138">
        <v>281.22000000000003</v>
      </c>
      <c r="R218" s="13">
        <v>2.52</v>
      </c>
      <c r="S218" s="137">
        <v>3.57</v>
      </c>
      <c r="T218" s="3">
        <v>289</v>
      </c>
      <c r="W218" s="55"/>
      <c r="X218" s="55"/>
    </row>
    <row r="219" spans="2:24" ht="32.25" thickBot="1" x14ac:dyDescent="0.3">
      <c r="B219" s="141"/>
      <c r="C219" s="206" t="s">
        <v>126</v>
      </c>
      <c r="D219" s="2">
        <v>200</v>
      </c>
      <c r="E219" s="82">
        <v>0.6</v>
      </c>
      <c r="F219" s="82"/>
      <c r="G219" s="82">
        <v>33</v>
      </c>
      <c r="H219" s="41">
        <v>134.5</v>
      </c>
      <c r="I219" s="41">
        <v>0.04</v>
      </c>
      <c r="J219" s="41">
        <v>0.08</v>
      </c>
      <c r="K219" s="41"/>
      <c r="L219" s="41">
        <v>100</v>
      </c>
      <c r="M219" s="41">
        <v>12</v>
      </c>
      <c r="N219" s="41">
        <v>10</v>
      </c>
      <c r="O219" s="41">
        <v>30</v>
      </c>
      <c r="P219" s="41">
        <v>24</v>
      </c>
      <c r="Q219" s="41">
        <v>304</v>
      </c>
      <c r="R219" s="41">
        <v>0.4</v>
      </c>
      <c r="S219" s="41">
        <v>0.7</v>
      </c>
      <c r="T219" s="63">
        <v>389</v>
      </c>
      <c r="W219" s="55"/>
      <c r="X219" s="55"/>
    </row>
    <row r="220" spans="2:24" ht="16.5" thickBot="1" x14ac:dyDescent="0.3">
      <c r="B220" s="188"/>
      <c r="C220" s="206"/>
      <c r="D220" s="8"/>
      <c r="E220" s="41"/>
      <c r="F220" s="41"/>
      <c r="G220" s="41"/>
      <c r="H220" s="41"/>
      <c r="I220" s="136"/>
      <c r="J220" s="13"/>
      <c r="K220" s="138"/>
      <c r="L220" s="13"/>
      <c r="M220" s="138"/>
      <c r="N220" s="13"/>
      <c r="O220" s="138"/>
      <c r="P220" s="13"/>
      <c r="Q220" s="138"/>
      <c r="R220" s="13"/>
      <c r="S220" s="137"/>
      <c r="T220" s="3"/>
      <c r="W220" s="55"/>
      <c r="X220" s="55"/>
    </row>
    <row r="221" spans="2:24" ht="16.5" thickBot="1" x14ac:dyDescent="0.3">
      <c r="B221" s="141"/>
      <c r="C221" s="206" t="s">
        <v>69</v>
      </c>
      <c r="D221" s="67">
        <v>40</v>
      </c>
      <c r="E221" s="2">
        <v>3.2</v>
      </c>
      <c r="F221" s="23">
        <v>0.4</v>
      </c>
      <c r="G221" s="2">
        <v>18.399999999999999</v>
      </c>
      <c r="H221" s="23">
        <v>90</v>
      </c>
      <c r="I221" s="2">
        <v>4.3999999999999997E-2</v>
      </c>
      <c r="J221" s="67">
        <v>1.2E-2</v>
      </c>
      <c r="K221" s="67"/>
      <c r="L221" s="67"/>
      <c r="M221" s="67"/>
      <c r="N221" s="67">
        <v>8</v>
      </c>
      <c r="O221" s="67">
        <v>26</v>
      </c>
      <c r="P221" s="67">
        <v>5.6</v>
      </c>
      <c r="Q221" s="23">
        <v>37.200000000000003</v>
      </c>
      <c r="R221" s="2">
        <v>0.44</v>
      </c>
      <c r="S221" s="67">
        <v>1.28</v>
      </c>
      <c r="T221" s="3" t="s">
        <v>164</v>
      </c>
      <c r="W221" s="55"/>
      <c r="X221" s="55"/>
    </row>
    <row r="222" spans="2:24" ht="16.5" thickBot="1" x14ac:dyDescent="0.3">
      <c r="B222" s="141"/>
      <c r="C222" s="171" t="s">
        <v>89</v>
      </c>
      <c r="D222" s="51">
        <v>30</v>
      </c>
      <c r="E222" s="68">
        <v>2</v>
      </c>
      <c r="F222" s="69">
        <v>0.36</v>
      </c>
      <c r="G222" s="144">
        <v>15.87</v>
      </c>
      <c r="H222" s="70">
        <v>74.7</v>
      </c>
      <c r="I222" s="2">
        <v>5.0999999999999997E-2</v>
      </c>
      <c r="J222" s="2">
        <v>2.4E-2</v>
      </c>
      <c r="K222" s="51"/>
      <c r="L222" s="2"/>
      <c r="M222" s="51"/>
      <c r="N222" s="2">
        <v>8.6999999999999993</v>
      </c>
      <c r="O222" s="51">
        <v>45</v>
      </c>
      <c r="P222" s="2">
        <v>14.1</v>
      </c>
      <c r="Q222" s="51">
        <v>70.5</v>
      </c>
      <c r="R222" s="79">
        <v>1.17</v>
      </c>
      <c r="S222" s="67">
        <v>15.3</v>
      </c>
      <c r="T222" s="63" t="s">
        <v>163</v>
      </c>
      <c r="W222" s="55"/>
      <c r="X222" s="55"/>
    </row>
    <row r="223" spans="2:24" ht="24" customHeight="1" thickBot="1" x14ac:dyDescent="0.3">
      <c r="B223" s="145"/>
      <c r="C223" s="187" t="s">
        <v>13</v>
      </c>
      <c r="D223" s="32">
        <f>SUM(D216:D222)</f>
        <v>730</v>
      </c>
      <c r="E223" s="186">
        <f t="shared" ref="E223:S223" si="32">SUM(SUM(E216:E222))</f>
        <v>30.56</v>
      </c>
      <c r="F223" s="42">
        <f t="shared" si="32"/>
        <v>29.029999999999998</v>
      </c>
      <c r="G223" s="25">
        <f t="shared" si="32"/>
        <v>103.32000000000002</v>
      </c>
      <c r="H223" s="32">
        <f t="shared" si="32"/>
        <v>797.12</v>
      </c>
      <c r="I223" s="186">
        <f t="shared" si="32"/>
        <v>0.44699999999999995</v>
      </c>
      <c r="J223" s="186">
        <f t="shared" si="32"/>
        <v>0.38200000000000006</v>
      </c>
      <c r="K223" s="186">
        <f t="shared" si="32"/>
        <v>0.13</v>
      </c>
      <c r="L223" s="186">
        <f t="shared" si="32"/>
        <v>275.2</v>
      </c>
      <c r="M223" s="186">
        <f t="shared" si="32"/>
        <v>25.82</v>
      </c>
      <c r="N223" s="186">
        <f t="shared" si="32"/>
        <v>187.1</v>
      </c>
      <c r="O223" s="186">
        <f t="shared" si="32"/>
        <v>471.76</v>
      </c>
      <c r="P223" s="186">
        <f t="shared" si="32"/>
        <v>130.85999999999999</v>
      </c>
      <c r="Q223" s="42">
        <f t="shared" si="32"/>
        <v>1176.32</v>
      </c>
      <c r="R223" s="186">
        <f t="shared" si="32"/>
        <v>6.6000000000000005</v>
      </c>
      <c r="S223" s="42">
        <f t="shared" si="32"/>
        <v>40.010000000000005</v>
      </c>
      <c r="T223" s="63"/>
      <c r="W223" s="55"/>
      <c r="X223" s="55"/>
    </row>
    <row r="224" spans="2:24" ht="21.6" customHeight="1" thickBot="1" x14ac:dyDescent="0.3">
      <c r="B224" s="146"/>
      <c r="C224" s="208" t="s">
        <v>14</v>
      </c>
      <c r="D224" s="10">
        <f>D215+D223</f>
        <v>1252</v>
      </c>
      <c r="E224" s="10">
        <f t="shared" ref="E224:R224" si="33">SUM(E215,E223)</f>
        <v>46.5</v>
      </c>
      <c r="F224" s="10">
        <f t="shared" si="33"/>
        <v>44.61</v>
      </c>
      <c r="G224" s="10">
        <f t="shared" si="33"/>
        <v>174.87000000000003</v>
      </c>
      <c r="H224" s="10">
        <f t="shared" si="33"/>
        <v>1288.1399999999999</v>
      </c>
      <c r="I224" s="10">
        <f t="shared" si="33"/>
        <v>0.69099999999999995</v>
      </c>
      <c r="J224" s="10">
        <f t="shared" si="33"/>
        <v>0.57590000000000008</v>
      </c>
      <c r="K224" s="10">
        <f t="shared" si="33"/>
        <v>0.24</v>
      </c>
      <c r="L224" s="10">
        <f t="shared" si="33"/>
        <v>311.98</v>
      </c>
      <c r="M224" s="10">
        <f t="shared" si="33"/>
        <v>32.93</v>
      </c>
      <c r="N224" s="10">
        <f t="shared" si="33"/>
        <v>286.05</v>
      </c>
      <c r="O224" s="10">
        <f t="shared" si="33"/>
        <v>694.57999999999993</v>
      </c>
      <c r="P224" s="10">
        <f t="shared" si="33"/>
        <v>191.51999999999998</v>
      </c>
      <c r="Q224" s="10">
        <f t="shared" si="33"/>
        <v>2093.15</v>
      </c>
      <c r="R224" s="10">
        <f t="shared" si="33"/>
        <v>10.68</v>
      </c>
      <c r="S224" s="10">
        <f>SUM(S215,S223)/1000</f>
        <v>6.374500000000001E-2</v>
      </c>
      <c r="T224" s="73"/>
      <c r="W224" s="55"/>
      <c r="X224" s="55"/>
    </row>
    <row r="225" spans="2:24" ht="29.1" customHeight="1" thickBot="1" x14ac:dyDescent="0.3">
      <c r="B225" s="39"/>
      <c r="C225" s="191" t="s">
        <v>15</v>
      </c>
      <c r="D225" s="34"/>
      <c r="E225" s="35">
        <f>E224*100/77</f>
        <v>60.38961038961039</v>
      </c>
      <c r="F225" s="14">
        <f>F224*100/79</f>
        <v>56.468354430379748</v>
      </c>
      <c r="G225" s="14">
        <f>G224*100/335</f>
        <v>52.20000000000001</v>
      </c>
      <c r="H225" s="11">
        <f>H224*100/2350</f>
        <v>54.814468085106377</v>
      </c>
      <c r="I225" s="17">
        <f>I224*100/1.2</f>
        <v>57.583333333333329</v>
      </c>
      <c r="J225" s="35">
        <f>J224*100/1.4</f>
        <v>41.135714285714293</v>
      </c>
      <c r="K225" s="35">
        <f>K224*100/10</f>
        <v>2.4</v>
      </c>
      <c r="L225" s="35">
        <f>L224*100/700</f>
        <v>44.568571428571431</v>
      </c>
      <c r="M225" s="35">
        <f>M224*100/60</f>
        <v>54.883333333333333</v>
      </c>
      <c r="N225" s="35">
        <f>N224*100/1100</f>
        <v>26.004545454545454</v>
      </c>
      <c r="O225" s="35">
        <f>O224*100/1100</f>
        <v>63.143636363636361</v>
      </c>
      <c r="P225" s="35">
        <f>P224*100/250</f>
        <v>76.608000000000004</v>
      </c>
      <c r="Q225" s="35">
        <f>Q224*100/1100</f>
        <v>190.28636363636363</v>
      </c>
      <c r="R225" s="17">
        <f>R224*100/12</f>
        <v>89</v>
      </c>
      <c r="S225" s="17">
        <f>S224*100/0.1</f>
        <v>63.745000000000012</v>
      </c>
      <c r="T225" s="73"/>
      <c r="W225" s="55"/>
      <c r="X225" s="55"/>
    </row>
    <row r="226" spans="2:24" x14ac:dyDescent="0.25">
      <c r="B226" s="51"/>
      <c r="C226" s="127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73"/>
      <c r="W226" s="55"/>
      <c r="X226" s="55"/>
    </row>
    <row r="227" spans="2:24" x14ac:dyDescent="0.25">
      <c r="B227" s="51"/>
      <c r="C227" s="127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73"/>
      <c r="W227" s="55"/>
      <c r="X227" s="55"/>
    </row>
    <row r="228" spans="2:24" x14ac:dyDescent="0.25">
      <c r="C228" s="92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73"/>
      <c r="W228" s="55"/>
      <c r="X228" s="55"/>
    </row>
    <row r="229" spans="2:24" ht="15.6" customHeight="1" x14ac:dyDescent="0.25">
      <c r="C229" s="74"/>
      <c r="D229" s="51"/>
      <c r="E229" s="22"/>
      <c r="F229" s="22"/>
      <c r="G229" s="22"/>
      <c r="H229" s="22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84"/>
      <c r="W229" s="55"/>
      <c r="X229" s="55"/>
    </row>
    <row r="230" spans="2:24" ht="19.5" customHeight="1" x14ac:dyDescent="0.25">
      <c r="C230" s="249"/>
      <c r="D230" s="249"/>
      <c r="E230" s="249"/>
      <c r="F230" s="249"/>
      <c r="G230" s="249"/>
      <c r="H230" s="249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73"/>
      <c r="W230" s="55"/>
      <c r="X230" s="55"/>
    </row>
    <row r="231" spans="2:24" ht="16.5" thickBot="1" x14ac:dyDescent="0.3">
      <c r="T231" s="73"/>
      <c r="W231" s="55"/>
      <c r="X231" s="55"/>
    </row>
    <row r="232" spans="2:24" ht="15.75" customHeight="1" thickTop="1" thickBot="1" x14ac:dyDescent="0.3">
      <c r="C232" s="128" t="s">
        <v>34</v>
      </c>
      <c r="D232" s="96" t="s">
        <v>35</v>
      </c>
      <c r="E232" s="96"/>
      <c r="F232" s="96"/>
      <c r="G232" s="97" t="s">
        <v>36</v>
      </c>
      <c r="H232" s="246" t="s">
        <v>55</v>
      </c>
      <c r="I232" s="246"/>
      <c r="J232" s="246"/>
      <c r="K232" s="246"/>
      <c r="L232" s="247"/>
      <c r="M232" s="248" t="s">
        <v>60</v>
      </c>
      <c r="N232" s="246"/>
      <c r="O232" s="246"/>
      <c r="P232" s="246"/>
      <c r="Q232" s="246"/>
      <c r="R232" s="25"/>
      <c r="T232" s="84"/>
      <c r="W232" s="55"/>
      <c r="X232" s="55"/>
    </row>
    <row r="233" spans="2:24" ht="17.25" thickTop="1" thickBot="1" x14ac:dyDescent="0.3">
      <c r="C233" s="129" t="s">
        <v>37</v>
      </c>
      <c r="D233" s="97" t="s">
        <v>38</v>
      </c>
      <c r="E233" s="97" t="s">
        <v>39</v>
      </c>
      <c r="F233" s="97" t="s">
        <v>40</v>
      </c>
      <c r="G233" s="97" t="s">
        <v>41</v>
      </c>
      <c r="H233" s="58" t="s">
        <v>56</v>
      </c>
      <c r="I233" s="57" t="s">
        <v>57</v>
      </c>
      <c r="J233" s="57" t="s">
        <v>68</v>
      </c>
      <c r="K233" s="57" t="s">
        <v>58</v>
      </c>
      <c r="L233" s="57" t="s">
        <v>59</v>
      </c>
      <c r="M233" s="57" t="s">
        <v>61</v>
      </c>
      <c r="N233" s="57" t="s">
        <v>62</v>
      </c>
      <c r="O233" s="57" t="s">
        <v>64</v>
      </c>
      <c r="P233" s="57" t="s">
        <v>65</v>
      </c>
      <c r="Q233" s="57" t="s">
        <v>63</v>
      </c>
      <c r="R233" s="57" t="s">
        <v>67</v>
      </c>
      <c r="T233" s="84"/>
      <c r="W233" s="55"/>
      <c r="X233" s="55"/>
    </row>
    <row r="234" spans="2:24" ht="21" customHeight="1" thickBot="1" x14ac:dyDescent="0.3">
      <c r="C234" s="130" t="s">
        <v>42</v>
      </c>
      <c r="D234" s="16">
        <f t="shared" ref="D234:R234" si="34">E23</f>
        <v>42.150000000000006</v>
      </c>
      <c r="E234" s="16">
        <f t="shared" si="34"/>
        <v>37.119999999999997</v>
      </c>
      <c r="F234" s="16">
        <f t="shared" si="34"/>
        <v>196.64000000000001</v>
      </c>
      <c r="G234" s="16">
        <f t="shared" si="34"/>
        <v>1290.6000000000001</v>
      </c>
      <c r="H234" s="10">
        <f t="shared" si="34"/>
        <v>0.74899999999999989</v>
      </c>
      <c r="I234" s="10">
        <f t="shared" si="34"/>
        <v>0.51900000000000002</v>
      </c>
      <c r="J234" s="10">
        <f t="shared" si="34"/>
        <v>0.11</v>
      </c>
      <c r="K234" s="10">
        <f t="shared" si="34"/>
        <v>172.14000000000001</v>
      </c>
      <c r="L234" s="10">
        <f t="shared" si="34"/>
        <v>30.459999999999997</v>
      </c>
      <c r="M234" s="10">
        <f t="shared" si="34"/>
        <v>400.59999999999997</v>
      </c>
      <c r="N234" s="10">
        <f t="shared" si="34"/>
        <v>686.2</v>
      </c>
      <c r="O234" s="10">
        <f t="shared" si="34"/>
        <v>192.5</v>
      </c>
      <c r="P234" s="10">
        <f t="shared" si="34"/>
        <v>1349</v>
      </c>
      <c r="Q234" s="10">
        <f t="shared" si="34"/>
        <v>9.370000000000001</v>
      </c>
      <c r="R234" s="10">
        <f t="shared" si="34"/>
        <v>4.3099999999999999E-2</v>
      </c>
      <c r="T234" s="84"/>
      <c r="W234" s="55"/>
      <c r="X234" s="55"/>
    </row>
    <row r="235" spans="2:24" ht="18" customHeight="1" thickBot="1" x14ac:dyDescent="0.3">
      <c r="C235" s="130" t="s">
        <v>43</v>
      </c>
      <c r="D235" s="72">
        <f t="shared" ref="D235:R235" si="35">E45</f>
        <v>42.03</v>
      </c>
      <c r="E235" s="72">
        <f t="shared" si="35"/>
        <v>41.839999999999996</v>
      </c>
      <c r="F235" s="72">
        <f t="shared" si="35"/>
        <v>176.68</v>
      </c>
      <c r="G235" s="72">
        <f t="shared" si="35"/>
        <v>1252.82</v>
      </c>
      <c r="H235" s="72">
        <f t="shared" si="35"/>
        <v>0.40800000000000003</v>
      </c>
      <c r="I235" s="72">
        <f t="shared" si="35"/>
        <v>0.3609</v>
      </c>
      <c r="J235" s="72">
        <f t="shared" si="35"/>
        <v>0.14400000000000002</v>
      </c>
      <c r="K235" s="72">
        <f t="shared" si="35"/>
        <v>185.48</v>
      </c>
      <c r="L235" s="72">
        <f t="shared" si="35"/>
        <v>79.739999999999995</v>
      </c>
      <c r="M235" s="72">
        <f t="shared" si="35"/>
        <v>155.51</v>
      </c>
      <c r="N235" s="72">
        <f t="shared" si="35"/>
        <v>544.22</v>
      </c>
      <c r="O235" s="72">
        <f t="shared" si="35"/>
        <v>130.06</v>
      </c>
      <c r="P235" s="72">
        <f t="shared" si="35"/>
        <v>1328.0300000000002</v>
      </c>
      <c r="Q235" s="72">
        <f t="shared" si="35"/>
        <v>8.93</v>
      </c>
      <c r="R235" s="72">
        <f t="shared" si="35"/>
        <v>4.7034999999999993E-2</v>
      </c>
      <c r="T235" s="84"/>
      <c r="W235" s="55"/>
      <c r="X235" s="55"/>
    </row>
    <row r="236" spans="2:24" ht="18.75" customHeight="1" thickBot="1" x14ac:dyDescent="0.3">
      <c r="C236" s="130" t="s">
        <v>44</v>
      </c>
      <c r="D236" s="72">
        <f t="shared" ref="D236:R236" si="36">E67</f>
        <v>44.040000000000006</v>
      </c>
      <c r="E236" s="72">
        <f t="shared" si="36"/>
        <v>42.48</v>
      </c>
      <c r="F236" s="72">
        <f t="shared" si="36"/>
        <v>171.20000000000002</v>
      </c>
      <c r="G236" s="72">
        <f t="shared" si="36"/>
        <v>1243.2200000000003</v>
      </c>
      <c r="H236" s="72">
        <f t="shared" si="36"/>
        <v>1.046</v>
      </c>
      <c r="I236" s="72">
        <f t="shared" si="36"/>
        <v>0.74700000000000011</v>
      </c>
      <c r="J236" s="72">
        <f t="shared" si="36"/>
        <v>1.0190000000000001</v>
      </c>
      <c r="K236" s="72">
        <f t="shared" si="36"/>
        <v>233.06</v>
      </c>
      <c r="L236" s="72">
        <f t="shared" si="36"/>
        <v>14.16</v>
      </c>
      <c r="M236" s="72">
        <f t="shared" si="36"/>
        <v>356.32</v>
      </c>
      <c r="N236" s="72">
        <f t="shared" si="36"/>
        <v>1013.73</v>
      </c>
      <c r="O236" s="72">
        <f t="shared" si="36"/>
        <v>340.96</v>
      </c>
      <c r="P236" s="72">
        <f t="shared" si="36"/>
        <v>1673.63</v>
      </c>
      <c r="Q236" s="72">
        <f t="shared" si="36"/>
        <v>14.64</v>
      </c>
      <c r="R236" s="72">
        <f t="shared" si="36"/>
        <v>0.13982</v>
      </c>
      <c r="T236" s="38"/>
      <c r="W236" s="55"/>
      <c r="X236" s="55"/>
    </row>
    <row r="237" spans="2:24" ht="16.5" thickBot="1" x14ac:dyDescent="0.3">
      <c r="C237" s="130" t="s">
        <v>45</v>
      </c>
      <c r="D237" s="98">
        <f t="shared" ref="D237:R237" si="37">E88</f>
        <v>42.129999999999995</v>
      </c>
      <c r="E237" s="98">
        <f t="shared" si="37"/>
        <v>47.709999999999994</v>
      </c>
      <c r="F237" s="98">
        <f t="shared" si="37"/>
        <v>166.99</v>
      </c>
      <c r="G237" s="98">
        <f t="shared" si="37"/>
        <v>1267.8</v>
      </c>
      <c r="H237" s="98">
        <f t="shared" si="37"/>
        <v>0.63</v>
      </c>
      <c r="I237" s="98">
        <f t="shared" si="37"/>
        <v>0.53990000000000005</v>
      </c>
      <c r="J237" s="98">
        <f t="shared" si="37"/>
        <v>0.432</v>
      </c>
      <c r="K237" s="98">
        <f t="shared" si="37"/>
        <v>397.15</v>
      </c>
      <c r="L237" s="98">
        <f t="shared" si="37"/>
        <v>36.14</v>
      </c>
      <c r="M237" s="98">
        <f t="shared" si="37"/>
        <v>377.43</v>
      </c>
      <c r="N237" s="98">
        <f t="shared" si="37"/>
        <v>639.63</v>
      </c>
      <c r="O237" s="98">
        <f t="shared" si="37"/>
        <v>172.09999999999997</v>
      </c>
      <c r="P237" s="98">
        <f t="shared" si="37"/>
        <v>2090.6400000000003</v>
      </c>
      <c r="Q237" s="98">
        <f t="shared" si="37"/>
        <v>11.55</v>
      </c>
      <c r="R237" s="98">
        <f t="shared" si="37"/>
        <v>8.1384999999999985E-2</v>
      </c>
      <c r="W237" s="55"/>
      <c r="X237" s="55"/>
    </row>
    <row r="238" spans="2:24" ht="16.5" thickBot="1" x14ac:dyDescent="0.3">
      <c r="C238" s="130" t="s">
        <v>46</v>
      </c>
      <c r="D238" s="99">
        <f t="shared" ref="D238:R238" si="38">E111</f>
        <v>41.4</v>
      </c>
      <c r="E238" s="99">
        <f t="shared" si="38"/>
        <v>44.72</v>
      </c>
      <c r="F238" s="99">
        <f t="shared" si="38"/>
        <v>180.84</v>
      </c>
      <c r="G238" s="99">
        <f t="shared" si="38"/>
        <v>1292.9000000000001</v>
      </c>
      <c r="H238" s="99">
        <f t="shared" si="38"/>
        <v>0.48899999999999999</v>
      </c>
      <c r="I238" s="99">
        <f t="shared" si="38"/>
        <v>0.43000000000000005</v>
      </c>
      <c r="J238" s="99">
        <f t="shared" si="38"/>
        <v>0.33700000000000002</v>
      </c>
      <c r="K238" s="99">
        <f t="shared" si="38"/>
        <v>191.75</v>
      </c>
      <c r="L238" s="99">
        <f t="shared" si="38"/>
        <v>9.1999999999999993</v>
      </c>
      <c r="M238" s="99">
        <f t="shared" si="38"/>
        <v>501.21000000000004</v>
      </c>
      <c r="N238" s="99">
        <f t="shared" si="38"/>
        <v>626.64</v>
      </c>
      <c r="O238" s="99">
        <f t="shared" si="38"/>
        <v>143.01</v>
      </c>
      <c r="P238" s="99">
        <f t="shared" si="38"/>
        <v>1056</v>
      </c>
      <c r="Q238" s="99">
        <f t="shared" si="38"/>
        <v>8.477999999999998</v>
      </c>
      <c r="R238" s="99">
        <f t="shared" si="38"/>
        <v>5.7550000000000011E-2</v>
      </c>
      <c r="W238" s="55"/>
      <c r="X238" s="55"/>
    </row>
    <row r="239" spans="2:24" ht="16.5" thickBot="1" x14ac:dyDescent="0.3">
      <c r="C239" s="131" t="s">
        <v>90</v>
      </c>
      <c r="D239" s="100">
        <f t="shared" ref="D239:R239" si="39">SUM(D234:D238)</f>
        <v>211.75000000000003</v>
      </c>
      <c r="E239" s="100">
        <f t="shared" si="39"/>
        <v>213.86999999999998</v>
      </c>
      <c r="F239" s="100">
        <f t="shared" si="39"/>
        <v>892.35000000000014</v>
      </c>
      <c r="G239" s="100">
        <f t="shared" si="39"/>
        <v>6347.34</v>
      </c>
      <c r="H239" s="100">
        <f t="shared" si="39"/>
        <v>3.3220000000000001</v>
      </c>
      <c r="I239" s="100">
        <f t="shared" si="39"/>
        <v>2.5968000000000004</v>
      </c>
      <c r="J239" s="100">
        <f t="shared" si="39"/>
        <v>2.0420000000000003</v>
      </c>
      <c r="K239" s="100">
        <f t="shared" si="39"/>
        <v>1179.58</v>
      </c>
      <c r="L239" s="100">
        <f t="shared" si="39"/>
        <v>169.7</v>
      </c>
      <c r="M239" s="100">
        <f t="shared" si="39"/>
        <v>1791.07</v>
      </c>
      <c r="N239" s="100">
        <f t="shared" si="39"/>
        <v>3510.42</v>
      </c>
      <c r="O239" s="100">
        <f t="shared" si="39"/>
        <v>978.62999999999988</v>
      </c>
      <c r="P239" s="100">
        <f t="shared" si="39"/>
        <v>7497.3</v>
      </c>
      <c r="Q239" s="100">
        <f t="shared" si="39"/>
        <v>52.967999999999989</v>
      </c>
      <c r="R239" s="100">
        <f t="shared" si="39"/>
        <v>0.36888999999999994</v>
      </c>
      <c r="W239" s="55"/>
      <c r="X239" s="55"/>
    </row>
    <row r="240" spans="2:24" ht="16.5" thickBot="1" x14ac:dyDescent="0.3">
      <c r="C240" s="131" t="s">
        <v>91</v>
      </c>
      <c r="D240" s="100">
        <f>D239/5</f>
        <v>42.350000000000009</v>
      </c>
      <c r="E240" s="100">
        <f t="shared" ref="E240:R240" si="40">E239/5</f>
        <v>42.773999999999994</v>
      </c>
      <c r="F240" s="100">
        <f t="shared" si="40"/>
        <v>178.47000000000003</v>
      </c>
      <c r="G240" s="100">
        <f t="shared" si="40"/>
        <v>1269.4680000000001</v>
      </c>
      <c r="H240" s="100">
        <f t="shared" si="40"/>
        <v>0.66439999999999999</v>
      </c>
      <c r="I240" s="100">
        <f t="shared" si="40"/>
        <v>0.51936000000000004</v>
      </c>
      <c r="J240" s="100">
        <f t="shared" si="40"/>
        <v>0.40840000000000004</v>
      </c>
      <c r="K240" s="100">
        <f t="shared" si="40"/>
        <v>235.916</v>
      </c>
      <c r="L240" s="100">
        <f t="shared" si="40"/>
        <v>33.94</v>
      </c>
      <c r="M240" s="100">
        <f t="shared" si="40"/>
        <v>358.214</v>
      </c>
      <c r="N240" s="100">
        <f t="shared" si="40"/>
        <v>702.08400000000006</v>
      </c>
      <c r="O240" s="100">
        <f t="shared" si="40"/>
        <v>195.72599999999997</v>
      </c>
      <c r="P240" s="100">
        <f t="shared" si="40"/>
        <v>1499.46</v>
      </c>
      <c r="Q240" s="100">
        <f t="shared" si="40"/>
        <v>10.593599999999999</v>
      </c>
      <c r="R240" s="100">
        <f t="shared" si="40"/>
        <v>7.3777999999999982E-2</v>
      </c>
      <c r="W240" s="55"/>
      <c r="X240" s="55"/>
    </row>
    <row r="241" spans="3:24" ht="16.5" thickBot="1" x14ac:dyDescent="0.3">
      <c r="C241" s="132" t="s">
        <v>15</v>
      </c>
      <c r="D241" s="35">
        <f>D240*100/77</f>
        <v>55.000000000000014</v>
      </c>
      <c r="E241" s="14">
        <f>E240*100/79</f>
        <v>54.144303797468346</v>
      </c>
      <c r="F241" s="14">
        <f>F240*100/335</f>
        <v>53.27462686567165</v>
      </c>
      <c r="G241" s="11">
        <f>G240*100/2350</f>
        <v>54.01991489361702</v>
      </c>
      <c r="H241" s="17">
        <f>H240*100/1.2</f>
        <v>55.366666666666667</v>
      </c>
      <c r="I241" s="35">
        <f>I240*100/1.4</f>
        <v>37.097142857142863</v>
      </c>
      <c r="J241" s="35">
        <f>J240*100/10</f>
        <v>4.0840000000000005</v>
      </c>
      <c r="K241" s="35">
        <f>K240*100/700</f>
        <v>33.702285714285715</v>
      </c>
      <c r="L241" s="35">
        <f>L240*100/60</f>
        <v>56.56666666666667</v>
      </c>
      <c r="M241" s="35">
        <f>M240*100/1100</f>
        <v>32.56490909090909</v>
      </c>
      <c r="N241" s="35">
        <f>N240*100/1100</f>
        <v>63.825818181818192</v>
      </c>
      <c r="O241" s="35">
        <f>O240*100/250</f>
        <v>78.290399999999991</v>
      </c>
      <c r="P241" s="35">
        <f>P240*100/1100</f>
        <v>136.31454545454545</v>
      </c>
      <c r="Q241" s="17">
        <f>Q240*100/12</f>
        <v>88.279999999999987</v>
      </c>
      <c r="R241" s="17">
        <f>R240*100/0.1</f>
        <v>73.777999999999977</v>
      </c>
      <c r="W241" s="55"/>
      <c r="X241" s="55"/>
    </row>
    <row r="242" spans="3:24" ht="16.5" thickBot="1" x14ac:dyDescent="0.3">
      <c r="C242" s="130" t="s">
        <v>47</v>
      </c>
      <c r="D242" s="99">
        <f t="shared" ref="D242:R242" si="41">E135</f>
        <v>41.6</v>
      </c>
      <c r="E242" s="99">
        <f t="shared" si="41"/>
        <v>38.56</v>
      </c>
      <c r="F242" s="99">
        <f t="shared" si="41"/>
        <v>186.57</v>
      </c>
      <c r="G242" s="99">
        <f t="shared" si="41"/>
        <v>1262.3000000000002</v>
      </c>
      <c r="H242" s="99">
        <f t="shared" si="41"/>
        <v>0.56699999999999995</v>
      </c>
      <c r="I242" s="99">
        <f t="shared" si="41"/>
        <v>0.55200000000000005</v>
      </c>
      <c r="J242" s="99">
        <f t="shared" si="41"/>
        <v>0.36600000000000005</v>
      </c>
      <c r="K242" s="99">
        <f t="shared" si="41"/>
        <v>220.45</v>
      </c>
      <c r="L242" s="99">
        <f t="shared" si="41"/>
        <v>33.86</v>
      </c>
      <c r="M242" s="99">
        <f t="shared" si="41"/>
        <v>485.8</v>
      </c>
      <c r="N242" s="99">
        <f t="shared" si="41"/>
        <v>684.6</v>
      </c>
      <c r="O242" s="99">
        <f t="shared" si="41"/>
        <v>182.79999999999998</v>
      </c>
      <c r="P242" s="99">
        <f t="shared" si="41"/>
        <v>1360.8000000000002</v>
      </c>
      <c r="Q242" s="99">
        <f t="shared" si="41"/>
        <v>8.3899999999999988</v>
      </c>
      <c r="R242" s="99">
        <f t="shared" si="41"/>
        <v>4.1030000000000004E-2</v>
      </c>
      <c r="W242" s="55"/>
      <c r="X242" s="55"/>
    </row>
    <row r="243" spans="3:24" ht="16.5" thickBot="1" x14ac:dyDescent="0.3">
      <c r="C243" s="130" t="s">
        <v>48</v>
      </c>
      <c r="D243" s="99">
        <f t="shared" ref="D243:R243" si="42">E157</f>
        <v>42.61</v>
      </c>
      <c r="E243" s="99">
        <f t="shared" si="42"/>
        <v>45.71</v>
      </c>
      <c r="F243" s="101">
        <f t="shared" si="42"/>
        <v>156.18</v>
      </c>
      <c r="G243" s="99">
        <f t="shared" si="42"/>
        <v>1208.6399999999999</v>
      </c>
      <c r="H243" s="99">
        <f t="shared" si="42"/>
        <v>0.52200000000000002</v>
      </c>
      <c r="I243" s="99">
        <f t="shared" si="42"/>
        <v>0.87490000000000012</v>
      </c>
      <c r="J243" s="99">
        <f t="shared" si="42"/>
        <v>1.613</v>
      </c>
      <c r="K243" s="99">
        <f t="shared" si="42"/>
        <v>123.50999999999999</v>
      </c>
      <c r="L243" s="99">
        <f t="shared" si="42"/>
        <v>16.8</v>
      </c>
      <c r="M243" s="99">
        <f t="shared" si="42"/>
        <v>475.99</v>
      </c>
      <c r="N243" s="99">
        <f t="shared" si="42"/>
        <v>714.8</v>
      </c>
      <c r="O243" s="99">
        <f t="shared" si="42"/>
        <v>159.75</v>
      </c>
      <c r="P243" s="99">
        <f t="shared" si="42"/>
        <v>1896.65</v>
      </c>
      <c r="Q243" s="99">
        <f t="shared" si="42"/>
        <v>10.172000000000001</v>
      </c>
      <c r="R243" s="99">
        <f t="shared" si="42"/>
        <v>4.8254999999999999E-2</v>
      </c>
      <c r="W243" s="55"/>
      <c r="X243" s="55"/>
    </row>
    <row r="244" spans="3:24" ht="16.5" thickBot="1" x14ac:dyDescent="0.3">
      <c r="C244" s="130" t="s">
        <v>49</v>
      </c>
      <c r="D244" s="99">
        <f t="shared" ref="D244:R244" si="43">E179</f>
        <v>45.660000000000004</v>
      </c>
      <c r="E244" s="99">
        <f t="shared" si="43"/>
        <v>43.739999999999995</v>
      </c>
      <c r="F244" s="99">
        <f t="shared" si="43"/>
        <v>167.72000000000003</v>
      </c>
      <c r="G244" s="99">
        <f t="shared" si="43"/>
        <v>1247.6000000000001</v>
      </c>
      <c r="H244" s="99">
        <f t="shared" si="43"/>
        <v>0.56799999999999995</v>
      </c>
      <c r="I244" s="99">
        <f t="shared" si="43"/>
        <v>0.45600000000000007</v>
      </c>
      <c r="J244" s="99">
        <f t="shared" si="43"/>
        <v>4.6630000000000003</v>
      </c>
      <c r="K244" s="99">
        <f t="shared" si="43"/>
        <v>371.68</v>
      </c>
      <c r="L244" s="99">
        <f t="shared" si="43"/>
        <v>106.48000000000002</v>
      </c>
      <c r="M244" s="99">
        <f t="shared" si="43"/>
        <v>276.89</v>
      </c>
      <c r="N244" s="99">
        <f t="shared" si="43"/>
        <v>642.45000000000005</v>
      </c>
      <c r="O244" s="99">
        <f t="shared" si="43"/>
        <v>181.49999999999997</v>
      </c>
      <c r="P244" s="99">
        <f t="shared" si="43"/>
        <v>2066</v>
      </c>
      <c r="Q244" s="99">
        <f t="shared" si="43"/>
        <v>8.9500000000000011</v>
      </c>
      <c r="R244" s="99">
        <f t="shared" si="43"/>
        <v>9.6380000000000007E-2</v>
      </c>
      <c r="W244" s="55"/>
      <c r="X244" s="55"/>
    </row>
    <row r="245" spans="3:24" ht="16.5" thickBot="1" x14ac:dyDescent="0.3">
      <c r="C245" s="130" t="s">
        <v>50</v>
      </c>
      <c r="D245" s="100">
        <f t="shared" ref="D245:R245" si="44">E201</f>
        <v>57.900000000000006</v>
      </c>
      <c r="E245" s="100">
        <f t="shared" si="44"/>
        <v>27.92</v>
      </c>
      <c r="F245" s="100">
        <f t="shared" si="44"/>
        <v>182.64000000000001</v>
      </c>
      <c r="G245" s="100">
        <f t="shared" si="44"/>
        <v>1214.5</v>
      </c>
      <c r="H245" s="100">
        <f t="shared" si="44"/>
        <v>0.625</v>
      </c>
      <c r="I245" s="100">
        <f t="shared" si="44"/>
        <v>0.47699999999999998</v>
      </c>
      <c r="J245" s="100">
        <f t="shared" si="44"/>
        <v>0.11</v>
      </c>
      <c r="K245" s="100">
        <f t="shared" si="44"/>
        <v>341.39</v>
      </c>
      <c r="L245" s="100">
        <f t="shared" si="44"/>
        <v>19.04</v>
      </c>
      <c r="M245" s="100">
        <f t="shared" si="44"/>
        <v>229.88</v>
      </c>
      <c r="N245" s="100">
        <f t="shared" si="44"/>
        <v>712.44</v>
      </c>
      <c r="O245" s="100">
        <f t="shared" si="44"/>
        <v>250.37</v>
      </c>
      <c r="P245" s="100">
        <f t="shared" si="44"/>
        <v>1733.6100000000001</v>
      </c>
      <c r="Q245" s="100">
        <f t="shared" si="44"/>
        <v>9.68</v>
      </c>
      <c r="R245" s="100">
        <f t="shared" si="44"/>
        <v>8.2269999999999996E-2</v>
      </c>
      <c r="W245" s="55"/>
      <c r="X245" s="55"/>
    </row>
    <row r="246" spans="3:24" ht="16.5" thickBot="1" x14ac:dyDescent="0.3">
      <c r="C246" s="130" t="s">
        <v>51</v>
      </c>
      <c r="D246" s="72">
        <f t="shared" ref="D246:R246" si="45">E224</f>
        <v>46.5</v>
      </c>
      <c r="E246" s="72">
        <f t="shared" si="45"/>
        <v>44.61</v>
      </c>
      <c r="F246" s="72">
        <f t="shared" si="45"/>
        <v>174.87000000000003</v>
      </c>
      <c r="G246" s="72">
        <f t="shared" si="45"/>
        <v>1288.1399999999999</v>
      </c>
      <c r="H246" s="72">
        <f t="shared" si="45"/>
        <v>0.69099999999999995</v>
      </c>
      <c r="I246" s="72">
        <f t="shared" si="45"/>
        <v>0.57590000000000008</v>
      </c>
      <c r="J246" s="72">
        <f t="shared" si="45"/>
        <v>0.24</v>
      </c>
      <c r="K246" s="72">
        <f t="shared" si="45"/>
        <v>311.98</v>
      </c>
      <c r="L246" s="72">
        <f t="shared" si="45"/>
        <v>32.93</v>
      </c>
      <c r="M246" s="72">
        <f t="shared" si="45"/>
        <v>286.05</v>
      </c>
      <c r="N246" s="72">
        <f t="shared" si="45"/>
        <v>694.57999999999993</v>
      </c>
      <c r="O246" s="72">
        <f t="shared" si="45"/>
        <v>191.51999999999998</v>
      </c>
      <c r="P246" s="72">
        <f t="shared" si="45"/>
        <v>2093.15</v>
      </c>
      <c r="Q246" s="72">
        <f t="shared" si="45"/>
        <v>10.68</v>
      </c>
      <c r="R246" s="72">
        <f t="shared" si="45"/>
        <v>6.374500000000001E-2</v>
      </c>
      <c r="W246" s="55"/>
      <c r="X246" s="55"/>
    </row>
    <row r="247" spans="3:24" ht="16.5" thickBot="1" x14ac:dyDescent="0.3">
      <c r="C247" s="131" t="s">
        <v>90</v>
      </c>
      <c r="D247" s="102">
        <f t="shared" ref="D247:R247" si="46">SUM(D242:D246)</f>
        <v>234.27</v>
      </c>
      <c r="E247" s="102">
        <f t="shared" si="46"/>
        <v>200.54000000000002</v>
      </c>
      <c r="F247" s="102">
        <f t="shared" si="46"/>
        <v>867.98</v>
      </c>
      <c r="G247" s="102">
        <f t="shared" si="46"/>
        <v>6221.18</v>
      </c>
      <c r="H247" s="102">
        <f t="shared" si="46"/>
        <v>2.9729999999999999</v>
      </c>
      <c r="I247" s="102">
        <f t="shared" si="46"/>
        <v>2.9358000000000004</v>
      </c>
      <c r="J247" s="102">
        <f t="shared" si="46"/>
        <v>6.9920000000000009</v>
      </c>
      <c r="K247" s="102">
        <f t="shared" si="46"/>
        <v>1369.01</v>
      </c>
      <c r="L247" s="102">
        <f t="shared" si="46"/>
        <v>209.11</v>
      </c>
      <c r="M247" s="102">
        <f t="shared" si="46"/>
        <v>1754.61</v>
      </c>
      <c r="N247" s="102">
        <f t="shared" si="46"/>
        <v>3448.87</v>
      </c>
      <c r="O247" s="102">
        <f t="shared" si="46"/>
        <v>965.93999999999994</v>
      </c>
      <c r="P247" s="102">
        <f t="shared" si="46"/>
        <v>9150.2100000000009</v>
      </c>
      <c r="Q247" s="102">
        <f t="shared" si="46"/>
        <v>47.872</v>
      </c>
      <c r="R247" s="102">
        <f t="shared" si="46"/>
        <v>0.33168000000000003</v>
      </c>
      <c r="W247" s="55"/>
      <c r="X247" s="55"/>
    </row>
    <row r="248" spans="3:24" ht="16.5" thickBot="1" x14ac:dyDescent="0.3">
      <c r="C248" s="131" t="s">
        <v>91</v>
      </c>
      <c r="D248" s="197">
        <f>D247/5</f>
        <v>46.853999999999999</v>
      </c>
      <c r="E248" s="197">
        <f t="shared" ref="E248:R248" si="47">E247/5</f>
        <v>40.108000000000004</v>
      </c>
      <c r="F248" s="197">
        <f t="shared" si="47"/>
        <v>173.596</v>
      </c>
      <c r="G248" s="197">
        <f t="shared" si="47"/>
        <v>1244.2360000000001</v>
      </c>
      <c r="H248" s="197">
        <f t="shared" si="47"/>
        <v>0.59460000000000002</v>
      </c>
      <c r="I248" s="197">
        <f t="shared" si="47"/>
        <v>0.58716000000000013</v>
      </c>
      <c r="J248" s="197">
        <f t="shared" si="47"/>
        <v>1.3984000000000001</v>
      </c>
      <c r="K248" s="197">
        <f t="shared" si="47"/>
        <v>273.80200000000002</v>
      </c>
      <c r="L248" s="197">
        <f t="shared" si="47"/>
        <v>41.822000000000003</v>
      </c>
      <c r="M248" s="197">
        <f t="shared" si="47"/>
        <v>350.92199999999997</v>
      </c>
      <c r="N248" s="197">
        <f t="shared" si="47"/>
        <v>689.774</v>
      </c>
      <c r="O248" s="197">
        <f t="shared" si="47"/>
        <v>193.18799999999999</v>
      </c>
      <c r="P248" s="197">
        <f t="shared" si="47"/>
        <v>1830.0420000000001</v>
      </c>
      <c r="Q248" s="197">
        <f t="shared" si="47"/>
        <v>9.5744000000000007</v>
      </c>
      <c r="R248" s="197">
        <f t="shared" si="47"/>
        <v>6.6336000000000006E-2</v>
      </c>
      <c r="W248" s="55"/>
      <c r="X248" s="55"/>
    </row>
    <row r="249" spans="3:24" ht="16.5" thickBot="1" x14ac:dyDescent="0.3">
      <c r="C249" s="131" t="s">
        <v>15</v>
      </c>
      <c r="D249" s="35">
        <f>D248*100/77</f>
        <v>60.849350649350647</v>
      </c>
      <c r="E249" s="14">
        <f>E248*100/79</f>
        <v>50.769620253164561</v>
      </c>
      <c r="F249" s="14">
        <f>F248*100/335</f>
        <v>51.819701492537313</v>
      </c>
      <c r="G249" s="11">
        <f>G248*100/2350</f>
        <v>52.946212765957448</v>
      </c>
      <c r="H249" s="17">
        <f>H248*100/1.2</f>
        <v>49.550000000000004</v>
      </c>
      <c r="I249" s="35">
        <f>I248*100/1.4</f>
        <v>41.940000000000012</v>
      </c>
      <c r="J249" s="35">
        <f>J248*100/10</f>
        <v>13.984</v>
      </c>
      <c r="K249" s="35">
        <f>K248*100/700</f>
        <v>39.114571428571431</v>
      </c>
      <c r="L249" s="35">
        <f>L248*100/60</f>
        <v>69.703333333333347</v>
      </c>
      <c r="M249" s="35">
        <f>M248*100/1100</f>
        <v>31.901999999999997</v>
      </c>
      <c r="N249" s="35">
        <f>N248*100/1100</f>
        <v>62.706727272727271</v>
      </c>
      <c r="O249" s="35">
        <f>O248*100/250</f>
        <v>77.275199999999998</v>
      </c>
      <c r="P249" s="35">
        <f>P248*100/1100</f>
        <v>166.36745454545456</v>
      </c>
      <c r="Q249" s="17">
        <f>Q248*100/12</f>
        <v>79.786666666666676</v>
      </c>
      <c r="R249" s="17">
        <f>R248*100/0.1</f>
        <v>66.335999999999999</v>
      </c>
      <c r="W249" s="55"/>
      <c r="X249" s="55"/>
    </row>
    <row r="250" spans="3:24" ht="16.5" thickBot="1" x14ac:dyDescent="0.3">
      <c r="C250" s="132" t="s">
        <v>92</v>
      </c>
      <c r="D250" s="198">
        <f t="shared" ref="D250:R250" si="48">D239+D247</f>
        <v>446.02000000000004</v>
      </c>
      <c r="E250" s="198">
        <f t="shared" si="48"/>
        <v>414.40999999999997</v>
      </c>
      <c r="F250" s="198">
        <f t="shared" si="48"/>
        <v>1760.3300000000002</v>
      </c>
      <c r="G250" s="198">
        <f t="shared" si="48"/>
        <v>12568.52</v>
      </c>
      <c r="H250" s="198">
        <f t="shared" si="48"/>
        <v>6.2949999999999999</v>
      </c>
      <c r="I250" s="198">
        <f t="shared" si="48"/>
        <v>5.5326000000000004</v>
      </c>
      <c r="J250" s="198">
        <f t="shared" si="48"/>
        <v>9.0340000000000007</v>
      </c>
      <c r="K250" s="198">
        <f t="shared" si="48"/>
        <v>2548.59</v>
      </c>
      <c r="L250" s="198">
        <f t="shared" si="48"/>
        <v>378.81</v>
      </c>
      <c r="M250" s="198">
        <f t="shared" si="48"/>
        <v>3545.68</v>
      </c>
      <c r="N250" s="198">
        <f t="shared" si="48"/>
        <v>6959.29</v>
      </c>
      <c r="O250" s="198">
        <f t="shared" si="48"/>
        <v>1944.5699999999997</v>
      </c>
      <c r="P250" s="198">
        <f t="shared" si="48"/>
        <v>16647.510000000002</v>
      </c>
      <c r="Q250" s="198">
        <f t="shared" si="48"/>
        <v>100.83999999999999</v>
      </c>
      <c r="R250" s="198">
        <f t="shared" si="48"/>
        <v>0.70056999999999992</v>
      </c>
      <c r="T250" s="84"/>
      <c r="W250" s="55"/>
      <c r="X250" s="55"/>
    </row>
    <row r="251" spans="3:24" ht="16.5" thickBot="1" x14ac:dyDescent="0.3">
      <c r="C251" s="131" t="s">
        <v>93</v>
      </c>
      <c r="D251" s="199">
        <f>D250/10</f>
        <v>44.602000000000004</v>
      </c>
      <c r="E251" s="199">
        <f t="shared" ref="E251:R251" si="49">E250/10</f>
        <v>41.440999999999995</v>
      </c>
      <c r="F251" s="199">
        <f t="shared" si="49"/>
        <v>176.03300000000002</v>
      </c>
      <c r="G251" s="199">
        <f t="shared" si="49"/>
        <v>1256.8520000000001</v>
      </c>
      <c r="H251" s="199">
        <f t="shared" si="49"/>
        <v>0.62949999999999995</v>
      </c>
      <c r="I251" s="199">
        <f t="shared" si="49"/>
        <v>0.55326000000000009</v>
      </c>
      <c r="J251" s="199">
        <f t="shared" si="49"/>
        <v>0.90340000000000009</v>
      </c>
      <c r="K251" s="199">
        <f t="shared" si="49"/>
        <v>254.85900000000001</v>
      </c>
      <c r="L251" s="199">
        <f t="shared" si="49"/>
        <v>37.881</v>
      </c>
      <c r="M251" s="199">
        <f t="shared" si="49"/>
        <v>354.56799999999998</v>
      </c>
      <c r="N251" s="199">
        <f t="shared" si="49"/>
        <v>695.92899999999997</v>
      </c>
      <c r="O251" s="199">
        <f t="shared" si="49"/>
        <v>194.45699999999997</v>
      </c>
      <c r="P251" s="199">
        <f t="shared" si="49"/>
        <v>1664.7510000000002</v>
      </c>
      <c r="Q251" s="199">
        <f t="shared" si="49"/>
        <v>10.084</v>
      </c>
      <c r="R251" s="199">
        <f t="shared" si="49"/>
        <v>7.0056999999999994E-2</v>
      </c>
      <c r="T251" s="84"/>
      <c r="W251" s="55"/>
      <c r="X251" s="55"/>
    </row>
    <row r="252" spans="3:24" ht="16.5" thickBot="1" x14ac:dyDescent="0.3">
      <c r="C252" s="130" t="s">
        <v>52</v>
      </c>
      <c r="D252" s="108"/>
      <c r="E252" s="109"/>
      <c r="F252" s="109"/>
      <c r="G252" s="151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W252" s="55"/>
      <c r="X252" s="55"/>
    </row>
    <row r="253" spans="3:24" ht="16.5" thickBot="1" x14ac:dyDescent="0.3">
      <c r="C253" s="132" t="s">
        <v>53</v>
      </c>
      <c r="D253" s="17">
        <f>D251*100/77</f>
        <v>57.924675324675334</v>
      </c>
      <c r="E253" s="204">
        <f>E251*100/79</f>
        <v>52.45696202531645</v>
      </c>
      <c r="F253" s="204">
        <f>F251*100/335</f>
        <v>52.547164179104485</v>
      </c>
      <c r="G253" s="17">
        <f>G251*100/2350</f>
        <v>53.483063829787241</v>
      </c>
      <c r="H253" s="199">
        <f>H251*100/1.2</f>
        <v>52.458333333333329</v>
      </c>
      <c r="I253" s="199">
        <f>I251*100/1.4</f>
        <v>39.518571428571434</v>
      </c>
      <c r="J253" s="199">
        <f>J251*100/10</f>
        <v>9.0340000000000007</v>
      </c>
      <c r="K253" s="199">
        <f>K251*100/700</f>
        <v>36.408428571428573</v>
      </c>
      <c r="L253" s="199">
        <f>L251*100/60</f>
        <v>63.134999999999998</v>
      </c>
      <c r="M253" s="199">
        <f>M251*100/1100</f>
        <v>32.233454545454542</v>
      </c>
      <c r="N253" s="199">
        <f>N251*100/1100</f>
        <v>63.266272727272721</v>
      </c>
      <c r="O253" s="199">
        <f>O251*100/250</f>
        <v>77.782799999999995</v>
      </c>
      <c r="P253" s="199">
        <f>P251*100/1100</f>
        <v>151.34100000000004</v>
      </c>
      <c r="Q253" s="199">
        <f>Q251*100/12</f>
        <v>84.033333333333331</v>
      </c>
      <c r="R253" s="199">
        <f>R251*100/0.1</f>
        <v>70.056999999999988</v>
      </c>
      <c r="W253" s="55"/>
      <c r="X253" s="55"/>
    </row>
    <row r="254" spans="3:24" x14ac:dyDescent="0.25">
      <c r="W254" s="55"/>
      <c r="X254" s="55"/>
    </row>
    <row r="255" spans="3:24" x14ac:dyDescent="0.25">
      <c r="C255" s="249" t="s">
        <v>87</v>
      </c>
      <c r="D255" s="249"/>
      <c r="E255" s="249"/>
      <c r="F255" s="249"/>
      <c r="G255" s="249"/>
      <c r="H255" s="249"/>
      <c r="W255" s="55"/>
      <c r="X255" s="55"/>
    </row>
    <row r="256" spans="3:24" x14ac:dyDescent="0.25">
      <c r="W256" s="55"/>
      <c r="X256" s="55"/>
    </row>
  </sheetData>
  <mergeCells count="152">
    <mergeCell ref="D51:D52"/>
    <mergeCell ref="T71:T72"/>
    <mergeCell ref="C255:H255"/>
    <mergeCell ref="T7:T8"/>
    <mergeCell ref="B5:B6"/>
    <mergeCell ref="C5:C6"/>
    <mergeCell ref="D5:D6"/>
    <mergeCell ref="E5:G5"/>
    <mergeCell ref="H5:H6"/>
    <mergeCell ref="T5:T6"/>
    <mergeCell ref="H27:H28"/>
    <mergeCell ref="T27:T28"/>
    <mergeCell ref="B11:B13"/>
    <mergeCell ref="B19:B21"/>
    <mergeCell ref="B27:B28"/>
    <mergeCell ref="C27:C28"/>
    <mergeCell ref="D27:D28"/>
    <mergeCell ref="E27:G27"/>
    <mergeCell ref="E51:E52"/>
    <mergeCell ref="F51:F52"/>
    <mergeCell ref="G51:G52"/>
    <mergeCell ref="H51:H52"/>
    <mergeCell ref="T51:T52"/>
    <mergeCell ref="D29:D30"/>
    <mergeCell ref="G29:G30"/>
    <mergeCell ref="H29:H30"/>
    <mergeCell ref="T29:T30"/>
    <mergeCell ref="B33:B35"/>
    <mergeCell ref="B41:B43"/>
    <mergeCell ref="B49:B50"/>
    <mergeCell ref="C49:C50"/>
    <mergeCell ref="D49:D50"/>
    <mergeCell ref="E49:G49"/>
    <mergeCell ref="H49:H50"/>
    <mergeCell ref="T49:T50"/>
    <mergeCell ref="E29:E30"/>
    <mergeCell ref="F29:F30"/>
    <mergeCell ref="T92:T93"/>
    <mergeCell ref="D94:D95"/>
    <mergeCell ref="E94:E95"/>
    <mergeCell ref="F94:F95"/>
    <mergeCell ref="G94:G95"/>
    <mergeCell ref="H94:H95"/>
    <mergeCell ref="T94:T95"/>
    <mergeCell ref="B83:B86"/>
    <mergeCell ref="B92:B93"/>
    <mergeCell ref="C92:C93"/>
    <mergeCell ref="D92:D93"/>
    <mergeCell ref="E92:G92"/>
    <mergeCell ref="H92:H93"/>
    <mergeCell ref="E73:E74"/>
    <mergeCell ref="F73:F74"/>
    <mergeCell ref="G73:G74"/>
    <mergeCell ref="H73:H74"/>
    <mergeCell ref="T73:T74"/>
    <mergeCell ref="B62:B65"/>
    <mergeCell ref="B71:B72"/>
    <mergeCell ref="C71:C72"/>
    <mergeCell ref="D71:D72"/>
    <mergeCell ref="E71:G71"/>
    <mergeCell ref="H71:H72"/>
    <mergeCell ref="I71:M71"/>
    <mergeCell ref="N71:S71"/>
    <mergeCell ref="T117:T118"/>
    <mergeCell ref="D119:D120"/>
    <mergeCell ref="E119:E120"/>
    <mergeCell ref="F119:F120"/>
    <mergeCell ref="G119:G120"/>
    <mergeCell ref="H119:H120"/>
    <mergeCell ref="T119:T120"/>
    <mergeCell ref="B117:B118"/>
    <mergeCell ref="C117:C118"/>
    <mergeCell ref="D117:D118"/>
    <mergeCell ref="E117:G117"/>
    <mergeCell ref="H117:H118"/>
    <mergeCell ref="I117:M117"/>
    <mergeCell ref="N117:S117"/>
    <mergeCell ref="T139:T140"/>
    <mergeCell ref="D141:D142"/>
    <mergeCell ref="E141:E142"/>
    <mergeCell ref="F141:F142"/>
    <mergeCell ref="G141:G142"/>
    <mergeCell ref="H141:H142"/>
    <mergeCell ref="T141:T142"/>
    <mergeCell ref="B139:B140"/>
    <mergeCell ref="C139:C140"/>
    <mergeCell ref="D139:D140"/>
    <mergeCell ref="E139:G139"/>
    <mergeCell ref="H139:H140"/>
    <mergeCell ref="I139:M139"/>
    <mergeCell ref="N139:S139"/>
    <mergeCell ref="T161:T162"/>
    <mergeCell ref="D163:D164"/>
    <mergeCell ref="E163:E164"/>
    <mergeCell ref="F163:F164"/>
    <mergeCell ref="G163:G164"/>
    <mergeCell ref="H163:H164"/>
    <mergeCell ref="T163:T164"/>
    <mergeCell ref="B161:B162"/>
    <mergeCell ref="C161:C162"/>
    <mergeCell ref="D161:D162"/>
    <mergeCell ref="E161:G161"/>
    <mergeCell ref="H161:H162"/>
    <mergeCell ref="I161:M161"/>
    <mergeCell ref="N161:S161"/>
    <mergeCell ref="T183:T184"/>
    <mergeCell ref="D185:D186"/>
    <mergeCell ref="E185:E186"/>
    <mergeCell ref="F185:F186"/>
    <mergeCell ref="G185:G186"/>
    <mergeCell ref="H185:H186"/>
    <mergeCell ref="T185:T186"/>
    <mergeCell ref="B183:B184"/>
    <mergeCell ref="C183:C184"/>
    <mergeCell ref="D183:D184"/>
    <mergeCell ref="E183:G183"/>
    <mergeCell ref="H183:H184"/>
    <mergeCell ref="I183:M183"/>
    <mergeCell ref="N183:S183"/>
    <mergeCell ref="T208:T209"/>
    <mergeCell ref="B206:B207"/>
    <mergeCell ref="C206:C207"/>
    <mergeCell ref="D206:D207"/>
    <mergeCell ref="E206:G206"/>
    <mergeCell ref="H206:H207"/>
    <mergeCell ref="T206:T207"/>
    <mergeCell ref="I206:M206"/>
    <mergeCell ref="N206:S206"/>
    <mergeCell ref="B98:B101"/>
    <mergeCell ref="B106:B109"/>
    <mergeCell ref="H232:L232"/>
    <mergeCell ref="M232:Q232"/>
    <mergeCell ref="I5:M5"/>
    <mergeCell ref="N5:S5"/>
    <mergeCell ref="I27:M27"/>
    <mergeCell ref="N27:S27"/>
    <mergeCell ref="I49:M49"/>
    <mergeCell ref="N49:S49"/>
    <mergeCell ref="I92:M92"/>
    <mergeCell ref="N92:S92"/>
    <mergeCell ref="C230:H230"/>
    <mergeCell ref="D7:D8"/>
    <mergeCell ref="E7:E8"/>
    <mergeCell ref="F7:F8"/>
    <mergeCell ref="G7:G8"/>
    <mergeCell ref="H7:H8"/>
    <mergeCell ref="D208:D209"/>
    <mergeCell ref="E208:E209"/>
    <mergeCell ref="F208:F209"/>
    <mergeCell ref="G208:G209"/>
    <mergeCell ref="H208:H209"/>
    <mergeCell ref="D73:D74"/>
  </mergeCells>
  <pageMargins left="0.23622047244094491" right="0.23622047244094491" top="0.74803149606299213" bottom="0.74803149606299213" header="0.31496062992125984" footer="0.31496062992125984"/>
  <pageSetup paperSize="9" scale="51" fitToHeight="5" orientation="landscape" r:id="rId1"/>
  <ignoredErrors>
    <ignoredError sqref="P68 P89 P112 P136 P202 O241 O249 O2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56"/>
  <sheetViews>
    <sheetView topLeftCell="A16" zoomScale="85" zoomScaleNormal="85" workbookViewId="0">
      <pane xSplit="3" topLeftCell="D1" activePane="topRight" state="frozen"/>
      <selection activeCell="A109" sqref="A109"/>
      <selection pane="topRight" activeCell="D254" sqref="D254"/>
    </sheetView>
  </sheetViews>
  <sheetFormatPr defaultColWidth="9.140625" defaultRowHeight="15.75" x14ac:dyDescent="0.25"/>
  <cols>
    <col min="1" max="1" width="3.42578125" style="55" customWidth="1"/>
    <col min="2" max="2" width="8.7109375" style="55" customWidth="1"/>
    <col min="3" max="3" width="54.5703125" style="55" customWidth="1"/>
    <col min="4" max="4" width="10" style="55" customWidth="1"/>
    <col min="5" max="5" width="7.7109375" style="55" customWidth="1"/>
    <col min="6" max="6" width="12.42578125" style="55" customWidth="1"/>
    <col min="7" max="7" width="10.85546875" style="55" customWidth="1"/>
    <col min="8" max="8" width="10.28515625" style="55" customWidth="1"/>
    <col min="9" max="9" width="10" style="55" customWidth="1"/>
    <col min="10" max="10" width="7.5703125" style="55" customWidth="1"/>
    <col min="11" max="11" width="8.85546875" style="55" customWidth="1"/>
    <col min="12" max="12" width="8" style="55" customWidth="1"/>
    <col min="13" max="13" width="9.5703125" style="55" customWidth="1"/>
    <col min="14" max="14" width="8.85546875" style="55" customWidth="1"/>
    <col min="15" max="15" width="9.42578125" style="55" customWidth="1"/>
    <col min="16" max="16" width="12" style="55" customWidth="1"/>
    <col min="17" max="17" width="10.42578125" style="55" customWidth="1"/>
    <col min="18" max="18" width="7.85546875" style="55" customWidth="1"/>
    <col min="19" max="19" width="7.7109375" style="55" customWidth="1"/>
    <col min="20" max="20" width="13.42578125" style="55" customWidth="1"/>
    <col min="21" max="22" width="9.140625" style="55"/>
    <col min="23" max="24" width="9.140625" style="178"/>
    <col min="25" max="16384" width="9.140625" style="55"/>
  </cols>
  <sheetData>
    <row r="2" spans="2:24" x14ac:dyDescent="0.25">
      <c r="C2" s="92" t="s">
        <v>85</v>
      </c>
      <c r="D2" s="51"/>
      <c r="E2" s="52"/>
      <c r="F2" s="51"/>
      <c r="G2" s="51"/>
      <c r="H2" s="5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54"/>
      <c r="W2" s="55"/>
      <c r="X2" s="55"/>
    </row>
    <row r="3" spans="2:24" x14ac:dyDescent="0.25">
      <c r="D3" s="51"/>
      <c r="E3" s="52"/>
      <c r="F3" s="51"/>
      <c r="G3" s="51"/>
      <c r="H3" s="5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54"/>
      <c r="W3" s="55"/>
      <c r="X3" s="55"/>
    </row>
    <row r="4" spans="2:24" ht="16.5" thickBot="1" x14ac:dyDescent="0.3">
      <c r="C4" s="73" t="s">
        <v>157</v>
      </c>
      <c r="W4" s="55"/>
      <c r="X4" s="55"/>
    </row>
    <row r="5" spans="2:24" ht="15" customHeight="1" thickBot="1" x14ac:dyDescent="0.3">
      <c r="B5" s="255" t="s">
        <v>1</v>
      </c>
      <c r="C5" s="255" t="s">
        <v>2</v>
      </c>
      <c r="D5" s="255" t="s">
        <v>66</v>
      </c>
      <c r="E5" s="248" t="s">
        <v>54</v>
      </c>
      <c r="F5" s="246"/>
      <c r="G5" s="247"/>
      <c r="H5" s="255" t="s">
        <v>88</v>
      </c>
      <c r="I5" s="248" t="s">
        <v>55</v>
      </c>
      <c r="J5" s="246"/>
      <c r="K5" s="246"/>
      <c r="L5" s="246"/>
      <c r="M5" s="247"/>
      <c r="N5" s="248" t="s">
        <v>60</v>
      </c>
      <c r="O5" s="246"/>
      <c r="P5" s="246"/>
      <c r="Q5" s="246"/>
      <c r="R5" s="246"/>
      <c r="S5" s="247"/>
      <c r="T5" s="255" t="s">
        <v>3</v>
      </c>
      <c r="W5" s="55"/>
      <c r="X5" s="55"/>
    </row>
    <row r="6" spans="2:24" ht="42" customHeight="1" thickBot="1" x14ac:dyDescent="0.3">
      <c r="B6" s="256"/>
      <c r="C6" s="256"/>
      <c r="D6" s="256"/>
      <c r="E6" s="58" t="s">
        <v>4</v>
      </c>
      <c r="F6" s="58" t="s">
        <v>5</v>
      </c>
      <c r="G6" s="58" t="s">
        <v>6</v>
      </c>
      <c r="H6" s="256"/>
      <c r="I6" s="57" t="s">
        <v>56</v>
      </c>
      <c r="J6" s="57" t="s">
        <v>57</v>
      </c>
      <c r="K6" s="57" t="s">
        <v>68</v>
      </c>
      <c r="L6" s="57" t="s">
        <v>58</v>
      </c>
      <c r="M6" s="57" t="s">
        <v>59</v>
      </c>
      <c r="N6" s="57" t="s">
        <v>61</v>
      </c>
      <c r="O6" s="57" t="s">
        <v>62</v>
      </c>
      <c r="P6" s="57" t="s">
        <v>64</v>
      </c>
      <c r="Q6" s="57" t="s">
        <v>65</v>
      </c>
      <c r="R6" s="57" t="s">
        <v>63</v>
      </c>
      <c r="S6" s="57" t="s">
        <v>67</v>
      </c>
      <c r="T6" s="256"/>
      <c r="V6" s="134"/>
      <c r="W6" s="55"/>
      <c r="X6" s="55"/>
    </row>
    <row r="7" spans="2:24" x14ac:dyDescent="0.25">
      <c r="B7" s="135"/>
      <c r="C7" s="110" t="s">
        <v>7</v>
      </c>
      <c r="D7" s="250"/>
      <c r="E7" s="250"/>
      <c r="F7" s="250"/>
      <c r="G7" s="250"/>
      <c r="H7" s="250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253"/>
      <c r="V7" s="134"/>
      <c r="W7" s="55"/>
      <c r="X7" s="55"/>
    </row>
    <row r="8" spans="2:24" ht="16.5" thickBot="1" x14ac:dyDescent="0.3">
      <c r="B8" s="16"/>
      <c r="C8" s="185" t="s">
        <v>8</v>
      </c>
      <c r="D8" s="251"/>
      <c r="E8" s="251"/>
      <c r="F8" s="251"/>
      <c r="G8" s="251"/>
      <c r="H8" s="251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254"/>
      <c r="V8" s="134"/>
      <c r="W8" s="55"/>
      <c r="X8" s="55"/>
    </row>
    <row r="9" spans="2:24" ht="16.5" thickBot="1" x14ac:dyDescent="0.3">
      <c r="B9" s="91"/>
      <c r="C9" s="111" t="s">
        <v>95</v>
      </c>
      <c r="D9" s="2">
        <v>60</v>
      </c>
      <c r="E9" s="23">
        <v>7.6</v>
      </c>
      <c r="F9" s="24">
        <v>7.1</v>
      </c>
      <c r="G9" s="23">
        <v>20.6</v>
      </c>
      <c r="H9" s="2">
        <v>177.6</v>
      </c>
      <c r="I9" s="136">
        <v>7.1999999999999995E-2</v>
      </c>
      <c r="J9" s="136">
        <v>0.08</v>
      </c>
      <c r="K9" s="39">
        <v>0</v>
      </c>
      <c r="L9" s="136">
        <v>0.05</v>
      </c>
      <c r="M9" s="136">
        <v>0.32</v>
      </c>
      <c r="N9" s="13">
        <v>210</v>
      </c>
      <c r="O9" s="137">
        <v>142</v>
      </c>
      <c r="P9" s="137">
        <v>23.2</v>
      </c>
      <c r="Q9" s="137"/>
      <c r="R9" s="137">
        <v>0.94</v>
      </c>
      <c r="S9" s="137">
        <v>0</v>
      </c>
      <c r="T9" s="61" t="s">
        <v>162</v>
      </c>
      <c r="V9" s="134"/>
      <c r="W9" s="55"/>
      <c r="X9" s="55"/>
    </row>
    <row r="10" spans="2:24" ht="16.5" thickBot="1" x14ac:dyDescent="0.3">
      <c r="B10" s="66"/>
      <c r="C10" s="62" t="s">
        <v>121</v>
      </c>
      <c r="D10" s="23">
        <v>250</v>
      </c>
      <c r="E10" s="3">
        <v>10.4</v>
      </c>
      <c r="F10" s="3">
        <v>14.5</v>
      </c>
      <c r="G10" s="3">
        <v>46.9</v>
      </c>
      <c r="H10" s="3">
        <v>359.9</v>
      </c>
      <c r="I10" s="136">
        <v>0.23</v>
      </c>
      <c r="J10" s="13">
        <v>0.19</v>
      </c>
      <c r="K10" s="138"/>
      <c r="L10" s="13" t="s">
        <v>127</v>
      </c>
      <c r="M10" s="138">
        <v>0.68</v>
      </c>
      <c r="N10" s="13">
        <v>158</v>
      </c>
      <c r="O10" s="138">
        <v>231</v>
      </c>
      <c r="P10" s="13">
        <v>61</v>
      </c>
      <c r="Q10" s="138">
        <v>26.9</v>
      </c>
      <c r="R10" s="13">
        <v>1.6</v>
      </c>
      <c r="S10" s="137">
        <v>64.5</v>
      </c>
      <c r="T10" s="63" t="s">
        <v>122</v>
      </c>
      <c r="W10" s="55"/>
      <c r="X10" s="55"/>
    </row>
    <row r="11" spans="2:24" ht="16.5" thickBot="1" x14ac:dyDescent="0.3">
      <c r="B11" s="256" t="s">
        <v>9</v>
      </c>
      <c r="C11" s="62" t="s">
        <v>94</v>
      </c>
      <c r="D11" s="37">
        <v>200</v>
      </c>
      <c r="E11" s="64">
        <v>0.1</v>
      </c>
      <c r="F11" s="65">
        <v>0</v>
      </c>
      <c r="G11" s="65">
        <v>9</v>
      </c>
      <c r="H11" s="4">
        <v>36</v>
      </c>
      <c r="I11" s="139">
        <v>0.04</v>
      </c>
      <c r="J11" s="139">
        <v>0.01</v>
      </c>
      <c r="K11" s="139"/>
      <c r="L11" s="139">
        <v>0.3</v>
      </c>
      <c r="M11" s="139">
        <v>0.04</v>
      </c>
      <c r="N11" s="139">
        <v>4.5</v>
      </c>
      <c r="O11" s="139">
        <v>7.2</v>
      </c>
      <c r="P11" s="139">
        <v>3.8</v>
      </c>
      <c r="Q11" s="139">
        <v>20.8</v>
      </c>
      <c r="R11" s="140">
        <v>0.7</v>
      </c>
      <c r="S11" s="139">
        <v>0</v>
      </c>
      <c r="T11" s="230">
        <v>376</v>
      </c>
      <c r="W11" s="55"/>
      <c r="X11" s="55"/>
    </row>
    <row r="12" spans="2:24" ht="16.5" thickBot="1" x14ac:dyDescent="0.3">
      <c r="B12" s="256"/>
      <c r="C12" s="62" t="s">
        <v>89</v>
      </c>
      <c r="D12" s="39">
        <v>40</v>
      </c>
      <c r="E12" s="39">
        <v>2</v>
      </c>
      <c r="F12" s="2">
        <v>0.36</v>
      </c>
      <c r="G12" s="67">
        <v>15.87</v>
      </c>
      <c r="H12" s="23">
        <v>74.7</v>
      </c>
      <c r="I12" s="2">
        <v>5.0999999999999997E-2</v>
      </c>
      <c r="J12" s="2">
        <v>2.4E-2</v>
      </c>
      <c r="K12" s="23"/>
      <c r="L12" s="2"/>
      <c r="M12" s="67"/>
      <c r="N12" s="2">
        <v>8.6999999999999993</v>
      </c>
      <c r="O12" s="39">
        <v>45</v>
      </c>
      <c r="P12" s="2">
        <v>14.1</v>
      </c>
      <c r="Q12" s="23">
        <v>70.5</v>
      </c>
      <c r="R12" s="2">
        <v>1.17</v>
      </c>
      <c r="S12" s="67">
        <v>15.3</v>
      </c>
      <c r="T12" s="63" t="s">
        <v>163</v>
      </c>
      <c r="W12" s="55"/>
      <c r="X12" s="55"/>
    </row>
    <row r="13" spans="2:24" ht="16.5" thickBot="1" x14ac:dyDescent="0.3">
      <c r="B13" s="256"/>
      <c r="C13" s="112"/>
      <c r="D13" s="39"/>
      <c r="E13" s="39"/>
      <c r="F13" s="2"/>
      <c r="G13" s="67"/>
      <c r="H13" s="6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63"/>
      <c r="W13" s="55"/>
      <c r="X13" s="55"/>
    </row>
    <row r="14" spans="2:24" ht="21.6" customHeight="1" thickBot="1" x14ac:dyDescent="0.3">
      <c r="B14" s="186" t="s">
        <v>10</v>
      </c>
      <c r="C14" s="187" t="s">
        <v>11</v>
      </c>
      <c r="D14" s="25">
        <f>SUM(D9:D13)</f>
        <v>550</v>
      </c>
      <c r="E14" s="186">
        <f>SUM(SUM(E9:E13))</f>
        <v>20.100000000000001</v>
      </c>
      <c r="F14" s="186">
        <f>SUM(SUM(F9:F13))</f>
        <v>21.96</v>
      </c>
      <c r="G14" s="186">
        <f>SUM(SUM(G9:G13))</f>
        <v>92.37</v>
      </c>
      <c r="H14" s="186">
        <f>SUM(SUM(H9:H13))</f>
        <v>648.20000000000005</v>
      </c>
      <c r="I14" s="186">
        <f>SUM(SUM(I9:I13))</f>
        <v>0.39299999999999996</v>
      </c>
      <c r="J14" s="186">
        <f t="shared" ref="J14:S14" si="0">SUM(SUM(J9:J13))</f>
        <v>0.30400000000000005</v>
      </c>
      <c r="K14" s="186">
        <f t="shared" si="0"/>
        <v>0</v>
      </c>
      <c r="L14" s="186">
        <f t="shared" si="0"/>
        <v>0.35</v>
      </c>
      <c r="M14" s="186">
        <f t="shared" si="0"/>
        <v>1.04</v>
      </c>
      <c r="N14" s="186">
        <f t="shared" si="0"/>
        <v>381.2</v>
      </c>
      <c r="O14" s="186">
        <f t="shared" si="0"/>
        <v>425.2</v>
      </c>
      <c r="P14" s="186">
        <f t="shared" si="0"/>
        <v>102.1</v>
      </c>
      <c r="Q14" s="186">
        <f t="shared" si="0"/>
        <v>118.2</v>
      </c>
      <c r="R14" s="186">
        <f t="shared" si="0"/>
        <v>4.41</v>
      </c>
      <c r="S14" s="186">
        <f t="shared" si="0"/>
        <v>79.8</v>
      </c>
      <c r="T14" s="42"/>
      <c r="V14" s="134"/>
      <c r="W14" s="55"/>
      <c r="X14" s="55"/>
    </row>
    <row r="15" spans="2:24" ht="15.6" customHeight="1" thickBot="1" x14ac:dyDescent="0.3">
      <c r="B15" s="141"/>
      <c r="C15" s="119" t="s">
        <v>83</v>
      </c>
      <c r="D15" s="3">
        <v>100</v>
      </c>
      <c r="E15" s="39">
        <v>1</v>
      </c>
      <c r="F15" s="39">
        <v>3.5</v>
      </c>
      <c r="G15" s="2">
        <v>6.3</v>
      </c>
      <c r="H15" s="2">
        <v>61</v>
      </c>
      <c r="I15" s="5">
        <v>0.1</v>
      </c>
      <c r="J15" s="5">
        <v>0.11</v>
      </c>
      <c r="K15" s="5"/>
      <c r="L15" s="5">
        <v>159.5</v>
      </c>
      <c r="M15" s="5">
        <v>33.299999999999997</v>
      </c>
      <c r="N15" s="5">
        <v>20</v>
      </c>
      <c r="O15" s="5">
        <v>30.8</v>
      </c>
      <c r="P15" s="5">
        <v>12.6</v>
      </c>
      <c r="Q15" s="142">
        <v>210.6</v>
      </c>
      <c r="R15" s="19">
        <v>0.7</v>
      </c>
      <c r="S15" s="5">
        <v>1.1000000000000001</v>
      </c>
      <c r="T15" s="63" t="s">
        <v>159</v>
      </c>
      <c r="W15" s="55"/>
      <c r="X15" s="55"/>
    </row>
    <row r="16" spans="2:24" ht="16.5" thickBot="1" x14ac:dyDescent="0.3">
      <c r="B16" s="141"/>
      <c r="C16" s="62" t="s">
        <v>128</v>
      </c>
      <c r="D16" s="2">
        <v>260</v>
      </c>
      <c r="E16" s="26">
        <v>2.2999999999999998</v>
      </c>
      <c r="F16" s="26">
        <v>6.5</v>
      </c>
      <c r="G16" s="26">
        <v>16.899999999999999</v>
      </c>
      <c r="H16" s="6">
        <v>135.30000000000001</v>
      </c>
      <c r="I16" s="19">
        <v>7.0000000000000007E-2</v>
      </c>
      <c r="J16" s="142">
        <v>0.06</v>
      </c>
      <c r="K16" s="19"/>
      <c r="L16" s="142">
        <v>54</v>
      </c>
      <c r="M16" s="19">
        <v>6.9</v>
      </c>
      <c r="N16" s="142">
        <v>20.6</v>
      </c>
      <c r="O16" s="19">
        <v>58.1</v>
      </c>
      <c r="P16" s="142">
        <v>24.3</v>
      </c>
      <c r="Q16" s="143">
        <v>375.7</v>
      </c>
      <c r="R16" s="19">
        <v>0.8</v>
      </c>
      <c r="S16" s="19">
        <v>4.5</v>
      </c>
      <c r="T16" s="3">
        <v>96</v>
      </c>
      <c r="W16" s="55"/>
      <c r="X16" s="55"/>
    </row>
    <row r="17" spans="2:24" ht="17.25" customHeight="1" thickBot="1" x14ac:dyDescent="0.3">
      <c r="B17" s="188" t="s">
        <v>12</v>
      </c>
      <c r="C17" s="112" t="s">
        <v>98</v>
      </c>
      <c r="D17" s="27">
        <v>90</v>
      </c>
      <c r="E17" s="7">
        <v>11.3</v>
      </c>
      <c r="F17" s="7">
        <v>5.3</v>
      </c>
      <c r="G17" s="7">
        <v>13.5</v>
      </c>
      <c r="H17" s="7">
        <v>147.6</v>
      </c>
      <c r="I17" s="3">
        <v>0.08</v>
      </c>
      <c r="J17" s="3">
        <v>0.12</v>
      </c>
      <c r="K17" s="3"/>
      <c r="L17" s="3">
        <v>0.09</v>
      </c>
      <c r="M17" s="3">
        <v>0.36</v>
      </c>
      <c r="N17" s="3">
        <v>57.6</v>
      </c>
      <c r="O17" s="3">
        <v>154.80000000000001</v>
      </c>
      <c r="P17" s="3">
        <v>28.8</v>
      </c>
      <c r="Q17" s="3"/>
      <c r="R17" s="3">
        <v>1.08</v>
      </c>
      <c r="S17" s="3">
        <v>0</v>
      </c>
      <c r="T17" s="3" t="s">
        <v>158</v>
      </c>
      <c r="W17" s="55"/>
      <c r="X17" s="55"/>
    </row>
    <row r="18" spans="2:24" ht="17.25" customHeight="1" thickBot="1" x14ac:dyDescent="0.3">
      <c r="B18" s="188"/>
      <c r="C18" s="62" t="s">
        <v>22</v>
      </c>
      <c r="D18" s="179">
        <v>200</v>
      </c>
      <c r="E18" s="8">
        <v>4.9000000000000004</v>
      </c>
      <c r="F18" s="82">
        <v>5.3</v>
      </c>
      <c r="G18" s="82">
        <v>31.7</v>
      </c>
      <c r="H18" s="41">
        <v>194.5</v>
      </c>
      <c r="I18" s="41">
        <v>0.16</v>
      </c>
      <c r="J18" s="41">
        <v>0.14000000000000001</v>
      </c>
      <c r="K18" s="41">
        <v>0.15</v>
      </c>
      <c r="L18" s="41">
        <v>40</v>
      </c>
      <c r="M18" s="41">
        <v>5.3</v>
      </c>
      <c r="N18" s="41">
        <v>52</v>
      </c>
      <c r="O18" s="41">
        <v>98</v>
      </c>
      <c r="P18" s="41">
        <v>32</v>
      </c>
      <c r="Q18" s="41">
        <v>832</v>
      </c>
      <c r="R18" s="41">
        <v>1.06</v>
      </c>
      <c r="S18" s="41">
        <v>5.6</v>
      </c>
      <c r="T18" s="63">
        <v>312</v>
      </c>
      <c r="W18" s="55"/>
      <c r="X18" s="55"/>
    </row>
    <row r="19" spans="2:24" ht="16.5" thickBot="1" x14ac:dyDescent="0.3">
      <c r="B19" s="263"/>
      <c r="C19" s="62" t="s">
        <v>71</v>
      </c>
      <c r="D19" s="23">
        <v>200</v>
      </c>
      <c r="E19" s="39">
        <v>0.6</v>
      </c>
      <c r="F19" s="2">
        <v>0.1</v>
      </c>
      <c r="G19" s="67">
        <v>20.100000000000001</v>
      </c>
      <c r="H19" s="67">
        <v>84</v>
      </c>
      <c r="I19" s="67">
        <v>0.01</v>
      </c>
      <c r="J19" s="67"/>
      <c r="K19" s="67"/>
      <c r="L19" s="67"/>
      <c r="M19" s="67">
        <v>0.2</v>
      </c>
      <c r="N19" s="67">
        <v>20.100000000000001</v>
      </c>
      <c r="O19" s="67">
        <v>19.2</v>
      </c>
      <c r="P19" s="67">
        <v>14.4</v>
      </c>
      <c r="Q19" s="23"/>
      <c r="R19" s="2">
        <v>0.69</v>
      </c>
      <c r="S19" s="67"/>
      <c r="T19" s="3">
        <v>349</v>
      </c>
      <c r="W19" s="55"/>
      <c r="X19" s="55"/>
    </row>
    <row r="20" spans="2:24" ht="16.5" thickBot="1" x14ac:dyDescent="0.3">
      <c r="B20" s="263"/>
      <c r="C20" s="62" t="s">
        <v>69</v>
      </c>
      <c r="D20" s="23">
        <v>50</v>
      </c>
      <c r="E20" s="24">
        <v>4</v>
      </c>
      <c r="F20" s="23">
        <v>0.5</v>
      </c>
      <c r="G20" s="24">
        <v>23</v>
      </c>
      <c r="H20" s="67">
        <v>112.5</v>
      </c>
      <c r="I20" s="67">
        <v>5.5E-2</v>
      </c>
      <c r="J20" s="67">
        <v>1.4999999999999999E-2</v>
      </c>
      <c r="K20" s="67"/>
      <c r="L20" s="67"/>
      <c r="M20" s="67"/>
      <c r="N20" s="67">
        <v>10</v>
      </c>
      <c r="O20" s="67">
        <v>32.5</v>
      </c>
      <c r="P20" s="67">
        <v>7</v>
      </c>
      <c r="Q20" s="23">
        <v>46.5</v>
      </c>
      <c r="R20" s="2">
        <v>0.55000000000000004</v>
      </c>
      <c r="S20" s="67">
        <v>1.6</v>
      </c>
      <c r="T20" s="3" t="s">
        <v>164</v>
      </c>
      <c r="W20" s="55"/>
      <c r="X20" s="55"/>
    </row>
    <row r="21" spans="2:24" ht="16.5" thickBot="1" x14ac:dyDescent="0.3">
      <c r="B21" s="263"/>
      <c r="C21" s="112" t="s">
        <v>89</v>
      </c>
      <c r="D21" s="51">
        <v>30</v>
      </c>
      <c r="E21" s="68">
        <v>2</v>
      </c>
      <c r="F21" s="69">
        <v>0.36</v>
      </c>
      <c r="G21" s="144">
        <v>15.87</v>
      </c>
      <c r="H21" s="70">
        <v>74.7</v>
      </c>
      <c r="I21" s="2">
        <v>5.0999999999999997E-2</v>
      </c>
      <c r="J21" s="2">
        <v>2.4E-2</v>
      </c>
      <c r="K21" s="51"/>
      <c r="L21" s="2"/>
      <c r="M21" s="51"/>
      <c r="N21" s="2">
        <v>8.6999999999999993</v>
      </c>
      <c r="O21" s="51">
        <v>45</v>
      </c>
      <c r="P21" s="2">
        <v>14.1</v>
      </c>
      <c r="Q21" s="51">
        <v>70.5</v>
      </c>
      <c r="R21" s="79">
        <v>1.17</v>
      </c>
      <c r="S21" s="67">
        <v>15.3</v>
      </c>
      <c r="T21" s="71" t="s">
        <v>163</v>
      </c>
      <c r="W21" s="55"/>
      <c r="X21" s="55"/>
    </row>
    <row r="22" spans="2:24" ht="18.75" customHeight="1" thickBot="1" x14ac:dyDescent="0.3">
      <c r="B22" s="145"/>
      <c r="C22" s="187" t="s">
        <v>13</v>
      </c>
      <c r="D22" s="25">
        <f>SUM(D15:D21)</f>
        <v>930</v>
      </c>
      <c r="E22" s="42">
        <f>SUM(SUM(E15:E21))</f>
        <v>26.1</v>
      </c>
      <c r="F22" s="42">
        <f>SUM(SUM(F15:F21))</f>
        <v>21.560000000000002</v>
      </c>
      <c r="G22" s="42">
        <f>SUM(SUM(G15:G21))</f>
        <v>127.37</v>
      </c>
      <c r="H22" s="42">
        <f>SUM(SUM(H15:H21))</f>
        <v>809.6</v>
      </c>
      <c r="I22" s="42">
        <f>SUM(SUM(I15:I21))</f>
        <v>0.52600000000000002</v>
      </c>
      <c r="J22" s="42">
        <f t="shared" ref="J22:S22" si="1">SUM(SUM(J15:J21))</f>
        <v>0.46900000000000003</v>
      </c>
      <c r="K22" s="42">
        <f t="shared" si="1"/>
        <v>0.15</v>
      </c>
      <c r="L22" s="42">
        <f t="shared" si="1"/>
        <v>253.59</v>
      </c>
      <c r="M22" s="42">
        <f t="shared" si="1"/>
        <v>46.059999999999995</v>
      </c>
      <c r="N22" s="42">
        <f t="shared" si="1"/>
        <v>188.99999999999997</v>
      </c>
      <c r="O22" s="42">
        <f t="shared" si="1"/>
        <v>438.40000000000003</v>
      </c>
      <c r="P22" s="42">
        <f t="shared" si="1"/>
        <v>133.20000000000002</v>
      </c>
      <c r="Q22" s="186">
        <f t="shared" si="1"/>
        <v>1535.3</v>
      </c>
      <c r="R22" s="42">
        <f t="shared" si="1"/>
        <v>6.05</v>
      </c>
      <c r="S22" s="25">
        <f t="shared" si="1"/>
        <v>28.1</v>
      </c>
      <c r="T22" s="63"/>
      <c r="W22" s="55"/>
      <c r="X22" s="55"/>
    </row>
    <row r="23" spans="2:24" ht="21" customHeight="1" thickBot="1" x14ac:dyDescent="0.3">
      <c r="B23" s="146"/>
      <c r="C23" s="114" t="s">
        <v>14</v>
      </c>
      <c r="D23" s="72">
        <f>D14+D22</f>
        <v>1480</v>
      </c>
      <c r="E23" s="72">
        <f>E14+E22</f>
        <v>46.2</v>
      </c>
      <c r="F23" s="10">
        <f t="shared" ref="F23:R23" si="2">SUM(F14,F22)</f>
        <v>43.52</v>
      </c>
      <c r="G23" s="10">
        <f t="shared" si="2"/>
        <v>219.74</v>
      </c>
      <c r="H23" s="10">
        <f t="shared" si="2"/>
        <v>1457.8000000000002</v>
      </c>
      <c r="I23" s="10">
        <f t="shared" si="2"/>
        <v>0.91900000000000004</v>
      </c>
      <c r="J23" s="10">
        <f t="shared" si="2"/>
        <v>0.77300000000000013</v>
      </c>
      <c r="K23" s="10">
        <f t="shared" si="2"/>
        <v>0.15</v>
      </c>
      <c r="L23" s="10">
        <f t="shared" si="2"/>
        <v>253.94</v>
      </c>
      <c r="M23" s="10">
        <f t="shared" si="2"/>
        <v>47.099999999999994</v>
      </c>
      <c r="N23" s="10">
        <f t="shared" si="2"/>
        <v>570.19999999999993</v>
      </c>
      <c r="O23" s="10">
        <f t="shared" si="2"/>
        <v>863.6</v>
      </c>
      <c r="P23" s="10">
        <f t="shared" si="2"/>
        <v>235.3</v>
      </c>
      <c r="Q23" s="10">
        <f t="shared" si="2"/>
        <v>1653.5</v>
      </c>
      <c r="R23" s="10">
        <f t="shared" si="2"/>
        <v>10.46</v>
      </c>
      <c r="S23" s="10">
        <f>SUM(S14,S22)/1000</f>
        <v>0.10790000000000001</v>
      </c>
      <c r="T23" s="73"/>
      <c r="W23" s="55"/>
      <c r="X23" s="55"/>
    </row>
    <row r="24" spans="2:24" ht="33" customHeight="1" thickBot="1" x14ac:dyDescent="0.3">
      <c r="B24" s="145"/>
      <c r="C24" s="187" t="s">
        <v>15</v>
      </c>
      <c r="D24" s="34"/>
      <c r="E24" s="35">
        <f>E23*100/90</f>
        <v>51.333333333333336</v>
      </c>
      <c r="F24" s="14">
        <f>F23*100/92</f>
        <v>47.304347826086953</v>
      </c>
      <c r="G24" s="14">
        <f>G23*100/383</f>
        <v>57.373368146214098</v>
      </c>
      <c r="H24" s="11">
        <f>H23*100/2720</f>
        <v>53.59558823529413</v>
      </c>
      <c r="I24" s="17">
        <f>I23*100/1.4</f>
        <v>65.642857142857153</v>
      </c>
      <c r="J24" s="35">
        <f>J23*100/1.6</f>
        <v>48.312500000000007</v>
      </c>
      <c r="K24" s="35">
        <f>K23*100/10</f>
        <v>1.5</v>
      </c>
      <c r="L24" s="35">
        <f>L23*100/900</f>
        <v>28.215555555555557</v>
      </c>
      <c r="M24" s="35">
        <f>M23*100/60</f>
        <v>78.499999999999986</v>
      </c>
      <c r="N24" s="35">
        <f>N23*100/1200</f>
        <v>47.516666666666659</v>
      </c>
      <c r="O24" s="35">
        <f>O23*100/1200</f>
        <v>71.966666666666669</v>
      </c>
      <c r="P24" s="35">
        <f>P23*100/300</f>
        <v>78.433333333333337</v>
      </c>
      <c r="Q24" s="35">
        <f>Q23*100/1200</f>
        <v>137.79166666666666</v>
      </c>
      <c r="R24" s="17">
        <f>R23*100/18</f>
        <v>58.111111111111114</v>
      </c>
      <c r="S24" s="17">
        <f>S23*100/0.1</f>
        <v>107.9</v>
      </c>
      <c r="T24" s="38"/>
      <c r="W24" s="55"/>
      <c r="X24" s="55"/>
    </row>
    <row r="25" spans="2:24" x14ac:dyDescent="0.25">
      <c r="B25" s="84"/>
      <c r="C25" s="76"/>
      <c r="D25" s="3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38"/>
      <c r="W25" s="55"/>
      <c r="X25" s="55"/>
    </row>
    <row r="26" spans="2:24" ht="16.5" thickBot="1" x14ac:dyDescent="0.3">
      <c r="B26" s="51"/>
      <c r="D26" s="51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3"/>
      <c r="W26" s="55"/>
      <c r="X26" s="55"/>
    </row>
    <row r="27" spans="2:24" ht="15" customHeight="1" thickBot="1" x14ac:dyDescent="0.3">
      <c r="B27" s="255" t="s">
        <v>1</v>
      </c>
      <c r="C27" s="255" t="s">
        <v>2</v>
      </c>
      <c r="D27" s="255" t="s">
        <v>66</v>
      </c>
      <c r="E27" s="248" t="s">
        <v>54</v>
      </c>
      <c r="F27" s="246"/>
      <c r="G27" s="247"/>
      <c r="H27" s="255" t="s">
        <v>88</v>
      </c>
      <c r="I27" s="248" t="s">
        <v>55</v>
      </c>
      <c r="J27" s="246"/>
      <c r="K27" s="246"/>
      <c r="L27" s="246"/>
      <c r="M27" s="247"/>
      <c r="N27" s="248" t="s">
        <v>60</v>
      </c>
      <c r="O27" s="246"/>
      <c r="P27" s="246"/>
      <c r="Q27" s="246"/>
      <c r="R27" s="246"/>
      <c r="S27" s="247"/>
      <c r="T27" s="255" t="s">
        <v>3</v>
      </c>
      <c r="W27" s="55"/>
      <c r="X27" s="55"/>
    </row>
    <row r="28" spans="2:24" ht="39.6" customHeight="1" thickBot="1" x14ac:dyDescent="0.3">
      <c r="B28" s="256"/>
      <c r="C28" s="256"/>
      <c r="D28" s="261"/>
      <c r="E28" s="58" t="s">
        <v>4</v>
      </c>
      <c r="F28" s="58" t="s">
        <v>5</v>
      </c>
      <c r="G28" s="58" t="s">
        <v>6</v>
      </c>
      <c r="H28" s="256"/>
      <c r="I28" s="57" t="s">
        <v>56</v>
      </c>
      <c r="J28" s="57" t="s">
        <v>57</v>
      </c>
      <c r="K28" s="57" t="s">
        <v>68</v>
      </c>
      <c r="L28" s="57" t="s">
        <v>58</v>
      </c>
      <c r="M28" s="57" t="s">
        <v>59</v>
      </c>
      <c r="N28" s="57" t="s">
        <v>61</v>
      </c>
      <c r="O28" s="57" t="s">
        <v>62</v>
      </c>
      <c r="P28" s="57" t="s">
        <v>64</v>
      </c>
      <c r="Q28" s="57" t="s">
        <v>65</v>
      </c>
      <c r="R28" s="57" t="s">
        <v>63</v>
      </c>
      <c r="S28" s="57" t="s">
        <v>67</v>
      </c>
      <c r="T28" s="256"/>
      <c r="W28" s="55"/>
      <c r="X28" s="55"/>
    </row>
    <row r="29" spans="2:24" x14ac:dyDescent="0.25">
      <c r="B29" s="135"/>
      <c r="C29" s="110" t="s">
        <v>7</v>
      </c>
      <c r="D29" s="250"/>
      <c r="E29" s="250"/>
      <c r="F29" s="250"/>
      <c r="G29" s="250"/>
      <c r="H29" s="250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253"/>
      <c r="W29" s="55"/>
      <c r="X29" s="55"/>
    </row>
    <row r="30" spans="2:24" ht="16.5" thickBot="1" x14ac:dyDescent="0.3">
      <c r="B30" s="135"/>
      <c r="C30" s="189" t="s">
        <v>16</v>
      </c>
      <c r="D30" s="252"/>
      <c r="E30" s="252"/>
      <c r="F30" s="252"/>
      <c r="G30" s="252"/>
      <c r="H30" s="252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260"/>
      <c r="W30" s="55"/>
      <c r="X30" s="55"/>
    </row>
    <row r="31" spans="2:24" ht="15" customHeight="1" thickBot="1" x14ac:dyDescent="0.3">
      <c r="B31" s="188"/>
      <c r="C31" s="62" t="s">
        <v>84</v>
      </c>
      <c r="D31" s="2">
        <v>110</v>
      </c>
      <c r="E31" s="156">
        <v>8.4</v>
      </c>
      <c r="F31" s="156">
        <v>12</v>
      </c>
      <c r="G31" s="156">
        <v>9</v>
      </c>
      <c r="H31" s="156">
        <v>178</v>
      </c>
      <c r="I31" s="136">
        <v>0.03</v>
      </c>
      <c r="J31" s="13">
        <v>0.05</v>
      </c>
      <c r="K31" s="138"/>
      <c r="L31" s="13">
        <v>7.4</v>
      </c>
      <c r="M31" s="138">
        <v>1</v>
      </c>
      <c r="N31" s="13">
        <v>32.4</v>
      </c>
      <c r="O31" s="138">
        <v>84.5</v>
      </c>
      <c r="P31" s="13">
        <v>13.6</v>
      </c>
      <c r="Q31" s="138">
        <v>176.8</v>
      </c>
      <c r="R31" s="13">
        <v>1.1000000000000001</v>
      </c>
      <c r="S31" s="137">
        <v>3.6</v>
      </c>
      <c r="T31" s="2" t="s">
        <v>160</v>
      </c>
      <c r="W31" s="55"/>
      <c r="X31" s="55"/>
    </row>
    <row r="32" spans="2:24" ht="16.5" thickBot="1" x14ac:dyDescent="0.3">
      <c r="B32" s="66"/>
      <c r="C32" s="62" t="s">
        <v>75</v>
      </c>
      <c r="D32" s="2">
        <v>200</v>
      </c>
      <c r="E32" s="19">
        <v>6.8</v>
      </c>
      <c r="F32" s="19">
        <v>5.9</v>
      </c>
      <c r="G32" s="19">
        <v>40</v>
      </c>
      <c r="H32" s="19">
        <v>240.5</v>
      </c>
      <c r="I32" s="142">
        <v>0.08</v>
      </c>
      <c r="J32" s="19">
        <v>0.04</v>
      </c>
      <c r="K32" s="142">
        <v>0.1</v>
      </c>
      <c r="L32" s="19">
        <v>37.299999999999997</v>
      </c>
      <c r="M32" s="142"/>
      <c r="N32" s="19">
        <v>16</v>
      </c>
      <c r="O32" s="142">
        <v>56</v>
      </c>
      <c r="P32" s="19">
        <v>9.3000000000000007</v>
      </c>
      <c r="Q32" s="19">
        <v>70.599999999999994</v>
      </c>
      <c r="R32" s="142">
        <v>1.4</v>
      </c>
      <c r="S32" s="19">
        <v>4.0999999999999996</v>
      </c>
      <c r="T32" s="77">
        <v>203</v>
      </c>
      <c r="W32" s="55"/>
      <c r="X32" s="55"/>
    </row>
    <row r="33" spans="2:24" ht="16.5" thickBot="1" x14ac:dyDescent="0.3">
      <c r="B33" s="256" t="s">
        <v>9</v>
      </c>
      <c r="C33" s="62" t="s">
        <v>99</v>
      </c>
      <c r="D33" s="2">
        <v>212</v>
      </c>
      <c r="E33" s="2">
        <v>0.2</v>
      </c>
      <c r="F33" s="2">
        <v>0.01</v>
      </c>
      <c r="G33" s="2">
        <v>9.9</v>
      </c>
      <c r="H33" s="2">
        <v>41</v>
      </c>
      <c r="I33" s="67">
        <v>0.01</v>
      </c>
      <c r="J33" s="67">
        <v>8.9999999999999998E-4</v>
      </c>
      <c r="K33" s="67"/>
      <c r="L33" s="67">
        <v>0.05</v>
      </c>
      <c r="M33" s="67">
        <v>2.2000000000000002</v>
      </c>
      <c r="N33" s="67">
        <v>15.8</v>
      </c>
      <c r="O33" s="67">
        <v>8</v>
      </c>
      <c r="P33" s="67">
        <v>6</v>
      </c>
      <c r="Q33" s="67">
        <v>33.700000000000003</v>
      </c>
      <c r="R33" s="67">
        <v>0.78</v>
      </c>
      <c r="S33" s="67">
        <v>5.0000000000000001E-3</v>
      </c>
      <c r="T33" s="3">
        <v>377</v>
      </c>
      <c r="W33" s="55"/>
      <c r="X33" s="55"/>
    </row>
    <row r="34" spans="2:24" ht="16.5" thickBot="1" x14ac:dyDescent="0.3">
      <c r="B34" s="256"/>
      <c r="C34" s="62" t="s">
        <v>89</v>
      </c>
      <c r="D34" s="2">
        <v>40</v>
      </c>
      <c r="E34" s="2">
        <v>2.66</v>
      </c>
      <c r="F34" s="2">
        <v>0.48</v>
      </c>
      <c r="G34" s="2">
        <v>21.2</v>
      </c>
      <c r="H34" s="2">
        <v>99.6</v>
      </c>
      <c r="I34" s="2">
        <v>6.8000000000000005E-2</v>
      </c>
      <c r="J34" s="2">
        <v>3.2000000000000001E-2</v>
      </c>
      <c r="K34" s="2"/>
      <c r="L34" s="2"/>
      <c r="M34" s="2"/>
      <c r="N34" s="2">
        <v>11.6</v>
      </c>
      <c r="O34" s="2">
        <v>60</v>
      </c>
      <c r="P34" s="2">
        <v>18.8</v>
      </c>
      <c r="Q34" s="2">
        <v>94</v>
      </c>
      <c r="R34" s="2">
        <v>1.56</v>
      </c>
      <c r="S34" s="2">
        <v>20.399999999999999</v>
      </c>
      <c r="T34" s="63" t="s">
        <v>163</v>
      </c>
      <c r="W34" s="55"/>
      <c r="X34" s="55"/>
    </row>
    <row r="35" spans="2:24" ht="16.5" thickBot="1" x14ac:dyDescent="0.3">
      <c r="B35" s="256"/>
      <c r="C35" s="115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0"/>
      <c r="W35" s="55"/>
      <c r="X35" s="55"/>
    </row>
    <row r="36" spans="2:24" ht="18.600000000000001" customHeight="1" thickBot="1" x14ac:dyDescent="0.3">
      <c r="B36" s="186" t="s">
        <v>10</v>
      </c>
      <c r="C36" s="187" t="s">
        <v>11</v>
      </c>
      <c r="D36" s="25">
        <f>SUM(D31:D35)</f>
        <v>562</v>
      </c>
      <c r="E36" s="25">
        <f t="shared" ref="E36:S36" si="3">SUM(E31:E35)</f>
        <v>18.059999999999999</v>
      </c>
      <c r="F36" s="25">
        <f t="shared" si="3"/>
        <v>18.39</v>
      </c>
      <c r="G36" s="25">
        <f t="shared" si="3"/>
        <v>80.099999999999994</v>
      </c>
      <c r="H36" s="25">
        <f t="shared" si="3"/>
        <v>559.1</v>
      </c>
      <c r="I36" s="25">
        <f t="shared" si="3"/>
        <v>0.188</v>
      </c>
      <c r="J36" s="25">
        <f t="shared" si="3"/>
        <v>0.1229</v>
      </c>
      <c r="K36" s="25">
        <f t="shared" si="3"/>
        <v>0.1</v>
      </c>
      <c r="L36" s="25">
        <f t="shared" si="3"/>
        <v>44.749999999999993</v>
      </c>
      <c r="M36" s="25">
        <f t="shared" si="3"/>
        <v>3.2</v>
      </c>
      <c r="N36" s="25">
        <f t="shared" si="3"/>
        <v>75.8</v>
      </c>
      <c r="O36" s="25">
        <f t="shared" si="3"/>
        <v>208.5</v>
      </c>
      <c r="P36" s="25">
        <f t="shared" si="3"/>
        <v>47.7</v>
      </c>
      <c r="Q36" s="25">
        <f t="shared" si="3"/>
        <v>375.1</v>
      </c>
      <c r="R36" s="42">
        <f t="shared" si="3"/>
        <v>4.84</v>
      </c>
      <c r="S36" s="25">
        <f t="shared" si="3"/>
        <v>28.104999999999997</v>
      </c>
      <c r="T36" s="42"/>
      <c r="W36" s="55"/>
      <c r="X36" s="55"/>
    </row>
    <row r="37" spans="2:24" ht="16.5" thickBot="1" x14ac:dyDescent="0.3">
      <c r="B37" s="151"/>
      <c r="C37" s="111" t="s">
        <v>123</v>
      </c>
      <c r="D37" s="81">
        <v>100</v>
      </c>
      <c r="E37" s="39">
        <v>1.83</v>
      </c>
      <c r="F37" s="39">
        <v>8.82</v>
      </c>
      <c r="G37" s="2">
        <v>7.66</v>
      </c>
      <c r="H37" s="23">
        <v>119.95</v>
      </c>
      <c r="I37" s="136">
        <v>0.02</v>
      </c>
      <c r="J37" s="136">
        <v>0.05</v>
      </c>
      <c r="K37" s="13">
        <v>0</v>
      </c>
      <c r="L37" s="138">
        <v>152.94</v>
      </c>
      <c r="M37" s="13">
        <v>7</v>
      </c>
      <c r="N37" s="138">
        <v>40.98</v>
      </c>
      <c r="O37" s="13">
        <v>36.99</v>
      </c>
      <c r="P37" s="138">
        <v>14.94</v>
      </c>
      <c r="Q37" s="13">
        <v>314.87</v>
      </c>
      <c r="R37" s="137">
        <v>0.7</v>
      </c>
      <c r="S37" s="137">
        <v>0</v>
      </c>
      <c r="T37" s="3" t="s">
        <v>158</v>
      </c>
      <c r="W37" s="55"/>
      <c r="X37" s="55"/>
    </row>
    <row r="38" spans="2:24" ht="16.5" thickBot="1" x14ac:dyDescent="0.3">
      <c r="B38" s="66"/>
      <c r="C38" s="62" t="s">
        <v>72</v>
      </c>
      <c r="D38" s="51">
        <v>250</v>
      </c>
      <c r="E38" s="30">
        <v>2.8</v>
      </c>
      <c r="F38" s="31">
        <v>4.0999999999999996</v>
      </c>
      <c r="G38" s="31">
        <v>12.3</v>
      </c>
      <c r="H38" s="9">
        <v>97.4</v>
      </c>
      <c r="I38" s="143">
        <v>0.06</v>
      </c>
      <c r="J38" s="19">
        <v>0.06</v>
      </c>
      <c r="K38" s="142"/>
      <c r="L38" s="19">
        <v>2.1</v>
      </c>
      <c r="M38" s="142">
        <v>3.7</v>
      </c>
      <c r="N38" s="19">
        <v>17.3</v>
      </c>
      <c r="O38" s="142">
        <v>46.7</v>
      </c>
      <c r="P38" s="19">
        <v>17</v>
      </c>
      <c r="Q38" s="142">
        <v>405.8</v>
      </c>
      <c r="R38" s="19">
        <v>0.8</v>
      </c>
      <c r="S38" s="5">
        <v>4</v>
      </c>
      <c r="T38" s="3">
        <v>129</v>
      </c>
      <c r="W38" s="55"/>
      <c r="X38" s="55"/>
    </row>
    <row r="39" spans="2:24" ht="17.25" customHeight="1" thickBot="1" x14ac:dyDescent="0.3">
      <c r="B39" s="188" t="s">
        <v>12</v>
      </c>
      <c r="C39" s="112" t="s">
        <v>103</v>
      </c>
      <c r="D39" s="27">
        <v>100</v>
      </c>
      <c r="E39" s="7">
        <v>14.8</v>
      </c>
      <c r="F39" s="7">
        <v>12.3</v>
      </c>
      <c r="G39" s="7">
        <v>3.3</v>
      </c>
      <c r="H39" s="7">
        <v>183</v>
      </c>
      <c r="I39" s="3">
        <v>0.05</v>
      </c>
      <c r="J39" s="3">
        <v>0.11</v>
      </c>
      <c r="K39" s="3"/>
      <c r="L39" s="3">
        <v>32</v>
      </c>
      <c r="M39" s="3">
        <v>1.41</v>
      </c>
      <c r="N39" s="3">
        <v>14.16</v>
      </c>
      <c r="O39" s="3">
        <v>165.8</v>
      </c>
      <c r="P39" s="3">
        <v>23.3</v>
      </c>
      <c r="Q39" s="3">
        <v>321.7</v>
      </c>
      <c r="R39" s="3">
        <v>2.5</v>
      </c>
      <c r="S39" s="3">
        <v>7.08</v>
      </c>
      <c r="T39" s="3">
        <v>260</v>
      </c>
      <c r="W39" s="55"/>
      <c r="X39" s="55"/>
    </row>
    <row r="40" spans="2:24" ht="16.5" thickBot="1" x14ac:dyDescent="0.3">
      <c r="B40" s="57"/>
      <c r="C40" s="62" t="s">
        <v>25</v>
      </c>
      <c r="D40" s="2">
        <v>150</v>
      </c>
      <c r="E40" s="82">
        <v>3.6</v>
      </c>
      <c r="F40" s="82">
        <v>4.5</v>
      </c>
      <c r="G40" s="82">
        <v>37</v>
      </c>
      <c r="H40" s="20">
        <v>203</v>
      </c>
      <c r="I40" s="8">
        <v>0.03</v>
      </c>
      <c r="J40" s="20">
        <v>0.03</v>
      </c>
      <c r="K40" s="8">
        <v>7.0000000000000007E-2</v>
      </c>
      <c r="L40" s="20">
        <v>26.6</v>
      </c>
      <c r="M40" s="8">
        <v>0.3</v>
      </c>
      <c r="N40" s="20">
        <v>14.3</v>
      </c>
      <c r="O40" s="8">
        <v>72</v>
      </c>
      <c r="P40" s="41">
        <v>24</v>
      </c>
      <c r="Q40" s="20">
        <v>46</v>
      </c>
      <c r="R40" s="8">
        <v>0.1</v>
      </c>
      <c r="S40" s="8">
        <v>0.8</v>
      </c>
      <c r="T40" s="63">
        <v>304</v>
      </c>
      <c r="W40" s="55"/>
      <c r="X40" s="55"/>
    </row>
    <row r="41" spans="2:24" ht="16.5" thickBot="1" x14ac:dyDescent="0.3">
      <c r="B41" s="245"/>
      <c r="C41" s="112" t="s">
        <v>26</v>
      </c>
      <c r="D41" s="2">
        <v>200</v>
      </c>
      <c r="E41" s="83">
        <v>0.1</v>
      </c>
      <c r="F41" s="82" t="s">
        <v>27</v>
      </c>
      <c r="G41" s="82">
        <v>23.7</v>
      </c>
      <c r="H41" s="20">
        <v>95</v>
      </c>
      <c r="I41" s="90">
        <v>0.02</v>
      </c>
      <c r="J41" s="86"/>
      <c r="K41" s="90"/>
      <c r="L41" s="86"/>
      <c r="M41" s="90">
        <v>1</v>
      </c>
      <c r="N41" s="86">
        <v>7</v>
      </c>
      <c r="O41" s="90">
        <v>6</v>
      </c>
      <c r="P41" s="152">
        <v>1</v>
      </c>
      <c r="Q41" s="86">
        <v>21</v>
      </c>
      <c r="R41" s="90"/>
      <c r="S41" s="90"/>
      <c r="T41" s="71">
        <v>378</v>
      </c>
      <c r="W41" s="55"/>
      <c r="X41" s="55"/>
    </row>
    <row r="42" spans="2:24" ht="16.5" thickBot="1" x14ac:dyDescent="0.3">
      <c r="B42" s="245"/>
      <c r="C42" s="62" t="s">
        <v>69</v>
      </c>
      <c r="D42" s="23">
        <v>50</v>
      </c>
      <c r="E42" s="24">
        <v>4</v>
      </c>
      <c r="F42" s="23">
        <v>0.5</v>
      </c>
      <c r="G42" s="24">
        <v>23</v>
      </c>
      <c r="H42" s="67">
        <v>112.5</v>
      </c>
      <c r="I42" s="67">
        <v>5.5E-2</v>
      </c>
      <c r="J42" s="67">
        <v>1.4999999999999999E-2</v>
      </c>
      <c r="K42" s="67"/>
      <c r="L42" s="67"/>
      <c r="M42" s="67"/>
      <c r="N42" s="67">
        <v>10</v>
      </c>
      <c r="O42" s="67">
        <v>32.5</v>
      </c>
      <c r="P42" s="67">
        <v>7</v>
      </c>
      <c r="Q42" s="23">
        <v>46.5</v>
      </c>
      <c r="R42" s="2">
        <v>0.55000000000000004</v>
      </c>
      <c r="S42" s="67">
        <v>1.6</v>
      </c>
      <c r="T42" s="3" t="s">
        <v>164</v>
      </c>
      <c r="W42" s="55"/>
      <c r="X42" s="55"/>
    </row>
    <row r="43" spans="2:24" ht="16.5" thickBot="1" x14ac:dyDescent="0.3">
      <c r="B43" s="245"/>
      <c r="C43" s="62" t="s">
        <v>89</v>
      </c>
      <c r="D43" s="39">
        <v>40</v>
      </c>
      <c r="E43" s="39">
        <v>2</v>
      </c>
      <c r="F43" s="2">
        <v>0.36</v>
      </c>
      <c r="G43" s="67">
        <v>15.87</v>
      </c>
      <c r="H43" s="23">
        <v>74.7</v>
      </c>
      <c r="I43" s="2">
        <v>5.0999999999999997E-2</v>
      </c>
      <c r="J43" s="2">
        <v>2.4E-2</v>
      </c>
      <c r="K43" s="23"/>
      <c r="L43" s="2"/>
      <c r="M43" s="67"/>
      <c r="N43" s="2">
        <v>8.6999999999999993</v>
      </c>
      <c r="O43" s="39">
        <v>45</v>
      </c>
      <c r="P43" s="2">
        <v>14.1</v>
      </c>
      <c r="Q43" s="23">
        <v>70.5</v>
      </c>
      <c r="R43" s="2">
        <v>1.17</v>
      </c>
      <c r="S43" s="67">
        <v>15.3</v>
      </c>
      <c r="T43" s="63" t="s">
        <v>163</v>
      </c>
      <c r="W43" s="55"/>
      <c r="X43" s="55"/>
    </row>
    <row r="44" spans="2:24" ht="15.95" customHeight="1" thickBot="1" x14ac:dyDescent="0.3">
      <c r="B44" s="145"/>
      <c r="C44" s="187" t="s">
        <v>13</v>
      </c>
      <c r="D44" s="32">
        <f>SUM(D37:D43)</f>
        <v>890</v>
      </c>
      <c r="E44" s="186">
        <f>SUM(SUM(E37:E43))</f>
        <v>29.130000000000003</v>
      </c>
      <c r="F44" s="42">
        <f>SUM(SUM(F37:F43))</f>
        <v>30.58</v>
      </c>
      <c r="G44" s="25">
        <f>SUM(SUM(G37:G43))</f>
        <v>122.83000000000001</v>
      </c>
      <c r="H44" s="25">
        <f>SUM(SUM(H37:H43))</f>
        <v>885.55000000000007</v>
      </c>
      <c r="I44" s="186">
        <f>SUM(SUM(I37:I43))</f>
        <v>0.28599999999999998</v>
      </c>
      <c r="J44" s="186">
        <f t="shared" ref="J44:S44" si="4">SUM(SUM(J37:J43))</f>
        <v>0.28900000000000003</v>
      </c>
      <c r="K44" s="186">
        <f t="shared" si="4"/>
        <v>7.0000000000000007E-2</v>
      </c>
      <c r="L44" s="186">
        <f t="shared" si="4"/>
        <v>213.64</v>
      </c>
      <c r="M44" s="186">
        <f t="shared" si="4"/>
        <v>13.41</v>
      </c>
      <c r="N44" s="186">
        <f t="shared" si="4"/>
        <v>112.44</v>
      </c>
      <c r="O44" s="186">
        <f t="shared" si="4"/>
        <v>404.99</v>
      </c>
      <c r="P44" s="186">
        <f t="shared" si="4"/>
        <v>101.33999999999999</v>
      </c>
      <c r="Q44" s="186">
        <f t="shared" si="4"/>
        <v>1226.3700000000001</v>
      </c>
      <c r="R44" s="42">
        <f t="shared" si="4"/>
        <v>5.8199999999999994</v>
      </c>
      <c r="S44" s="32">
        <f t="shared" si="4"/>
        <v>28.78</v>
      </c>
      <c r="T44" s="3"/>
      <c r="W44" s="55"/>
      <c r="X44" s="55"/>
    </row>
    <row r="45" spans="2:24" ht="21.75" customHeight="1" thickBot="1" x14ac:dyDescent="0.3">
      <c r="B45" s="146"/>
      <c r="C45" s="114" t="s">
        <v>14</v>
      </c>
      <c r="D45" s="33">
        <f>D44+D36</f>
        <v>1452</v>
      </c>
      <c r="E45" s="10">
        <f>SUM(E36,E44)</f>
        <v>47.19</v>
      </c>
      <c r="F45" s="10">
        <f t="shared" ref="F45:R45" si="5">SUM(F36,F44)</f>
        <v>48.97</v>
      </c>
      <c r="G45" s="10">
        <f t="shared" si="5"/>
        <v>202.93</v>
      </c>
      <c r="H45" s="10">
        <f t="shared" si="5"/>
        <v>1444.65</v>
      </c>
      <c r="I45" s="10">
        <f t="shared" si="5"/>
        <v>0.47399999999999998</v>
      </c>
      <c r="J45" s="10">
        <f t="shared" si="5"/>
        <v>0.41190000000000004</v>
      </c>
      <c r="K45" s="10">
        <f t="shared" si="5"/>
        <v>0.17</v>
      </c>
      <c r="L45" s="10">
        <f t="shared" si="5"/>
        <v>258.39</v>
      </c>
      <c r="M45" s="10">
        <f t="shared" si="5"/>
        <v>16.61</v>
      </c>
      <c r="N45" s="10">
        <f t="shared" si="5"/>
        <v>188.24</v>
      </c>
      <c r="O45" s="10">
        <f t="shared" si="5"/>
        <v>613.49</v>
      </c>
      <c r="P45" s="10">
        <f t="shared" si="5"/>
        <v>149.04</v>
      </c>
      <c r="Q45" s="10">
        <f t="shared" si="5"/>
        <v>1601.4700000000003</v>
      </c>
      <c r="R45" s="10">
        <f t="shared" si="5"/>
        <v>10.66</v>
      </c>
      <c r="S45" s="10">
        <f>SUM(S36,S44)/1000</f>
        <v>5.6884999999999998E-2</v>
      </c>
      <c r="T45" s="10"/>
      <c r="W45" s="55"/>
      <c r="X45" s="55"/>
    </row>
    <row r="46" spans="2:24" ht="30.6" customHeight="1" thickBot="1" x14ac:dyDescent="0.3">
      <c r="B46" s="145"/>
      <c r="C46" s="187" t="s">
        <v>15</v>
      </c>
      <c r="D46" s="34"/>
      <c r="E46" s="35">
        <f>E45*100/90</f>
        <v>52.43333333333333</v>
      </c>
      <c r="F46" s="14">
        <f>F45*100/92</f>
        <v>53.228260869565219</v>
      </c>
      <c r="G46" s="14">
        <f>G45*100/383</f>
        <v>52.984334203655351</v>
      </c>
      <c r="H46" s="11">
        <f>H45*100/2720</f>
        <v>53.112132352941174</v>
      </c>
      <c r="I46" s="17">
        <f>I45*100/1.4</f>
        <v>33.857142857142861</v>
      </c>
      <c r="J46" s="35">
        <f>J45*100/1.6</f>
        <v>25.743750000000002</v>
      </c>
      <c r="K46" s="35">
        <f>K45*100/10</f>
        <v>1.7</v>
      </c>
      <c r="L46" s="35">
        <f>L45*100/900</f>
        <v>28.71</v>
      </c>
      <c r="M46" s="35">
        <f>M45*100/60</f>
        <v>27.683333333333334</v>
      </c>
      <c r="N46" s="35">
        <f>N45*100/1200</f>
        <v>15.686666666666667</v>
      </c>
      <c r="O46" s="35">
        <f>O45*100/1200</f>
        <v>51.124166666666667</v>
      </c>
      <c r="P46" s="35">
        <f>P45*100/300</f>
        <v>49.68</v>
      </c>
      <c r="Q46" s="35">
        <f>Q45*100/1200</f>
        <v>133.45583333333335</v>
      </c>
      <c r="R46" s="17">
        <f>R45*100/18</f>
        <v>59.222222222222221</v>
      </c>
      <c r="S46" s="17">
        <f>S45*100/0.1</f>
        <v>56.884999999999991</v>
      </c>
      <c r="T46" s="38"/>
      <c r="W46" s="55"/>
      <c r="X46" s="55"/>
    </row>
    <row r="47" spans="2:24" x14ac:dyDescent="0.25">
      <c r="B47" s="84"/>
      <c r="C47" s="76"/>
      <c r="D47" s="3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38"/>
      <c r="W47" s="55"/>
      <c r="X47" s="55"/>
    </row>
    <row r="48" spans="2:24" ht="16.5" thickBot="1" x14ac:dyDescent="0.3">
      <c r="B48" s="84"/>
      <c r="D48" s="5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232"/>
      <c r="W48" s="55"/>
      <c r="X48" s="55"/>
    </row>
    <row r="49" spans="2:24" ht="15" customHeight="1" thickBot="1" x14ac:dyDescent="0.3">
      <c r="B49" s="255" t="s">
        <v>1</v>
      </c>
      <c r="C49" s="255" t="s">
        <v>2</v>
      </c>
      <c r="D49" s="255" t="s">
        <v>66</v>
      </c>
      <c r="E49" s="248" t="s">
        <v>54</v>
      </c>
      <c r="F49" s="246"/>
      <c r="G49" s="247"/>
      <c r="H49" s="255" t="s">
        <v>88</v>
      </c>
      <c r="I49" s="248" t="s">
        <v>55</v>
      </c>
      <c r="J49" s="246"/>
      <c r="K49" s="246"/>
      <c r="L49" s="246"/>
      <c r="M49" s="247"/>
      <c r="N49" s="248" t="s">
        <v>60</v>
      </c>
      <c r="O49" s="246"/>
      <c r="P49" s="246"/>
      <c r="Q49" s="246"/>
      <c r="R49" s="246"/>
      <c r="S49" s="247"/>
      <c r="T49" s="255" t="s">
        <v>3</v>
      </c>
      <c r="W49" s="55"/>
      <c r="X49" s="55"/>
    </row>
    <row r="50" spans="2:24" ht="40.15" customHeight="1" thickBot="1" x14ac:dyDescent="0.3">
      <c r="B50" s="256"/>
      <c r="C50" s="261"/>
      <c r="D50" s="261"/>
      <c r="E50" s="1" t="s">
        <v>4</v>
      </c>
      <c r="F50" s="1" t="s">
        <v>5</v>
      </c>
      <c r="G50" s="1" t="s">
        <v>6</v>
      </c>
      <c r="H50" s="261"/>
      <c r="I50" s="75" t="s">
        <v>56</v>
      </c>
      <c r="J50" s="75" t="s">
        <v>57</v>
      </c>
      <c r="K50" s="75" t="s">
        <v>68</v>
      </c>
      <c r="L50" s="75" t="s">
        <v>58</v>
      </c>
      <c r="M50" s="75" t="s">
        <v>59</v>
      </c>
      <c r="N50" s="75" t="s">
        <v>61</v>
      </c>
      <c r="O50" s="75" t="s">
        <v>62</v>
      </c>
      <c r="P50" s="75" t="s">
        <v>64</v>
      </c>
      <c r="Q50" s="75" t="s">
        <v>65</v>
      </c>
      <c r="R50" s="75" t="s">
        <v>63</v>
      </c>
      <c r="S50" s="75" t="s">
        <v>67</v>
      </c>
      <c r="T50" s="261"/>
      <c r="W50" s="55"/>
      <c r="X50" s="55"/>
    </row>
    <row r="51" spans="2:24" x14ac:dyDescent="0.25">
      <c r="B51" s="135"/>
      <c r="C51" s="110" t="s">
        <v>7</v>
      </c>
      <c r="D51" s="250"/>
      <c r="E51" s="250"/>
      <c r="F51" s="250"/>
      <c r="G51" s="250"/>
      <c r="H51" s="250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253"/>
      <c r="W51" s="55"/>
      <c r="X51" s="55"/>
    </row>
    <row r="52" spans="2:24" ht="16.5" thickBot="1" x14ac:dyDescent="0.3">
      <c r="B52" s="135"/>
      <c r="C52" s="189" t="s">
        <v>19</v>
      </c>
      <c r="D52" s="252"/>
      <c r="E52" s="252"/>
      <c r="F52" s="252"/>
      <c r="G52" s="252"/>
      <c r="H52" s="252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260"/>
      <c r="W52" s="55"/>
      <c r="X52" s="55"/>
    </row>
    <row r="53" spans="2:24" ht="16.5" thickBot="1" x14ac:dyDescent="0.3">
      <c r="B53" s="91"/>
      <c r="C53" s="62" t="s">
        <v>136</v>
      </c>
      <c r="D53" s="103">
        <v>40</v>
      </c>
      <c r="E53" s="2">
        <v>4.8</v>
      </c>
      <c r="F53" s="2">
        <v>4</v>
      </c>
      <c r="G53" s="2">
        <v>0.3</v>
      </c>
      <c r="H53" s="2">
        <v>56.6</v>
      </c>
      <c r="I53" s="13">
        <v>0.02</v>
      </c>
      <c r="J53" s="13">
        <v>0.1</v>
      </c>
      <c r="K53" s="13">
        <v>0.88900000000000001</v>
      </c>
      <c r="L53" s="13">
        <v>62.4</v>
      </c>
      <c r="M53" s="13">
        <v>0</v>
      </c>
      <c r="N53" s="13">
        <v>19</v>
      </c>
      <c r="O53" s="13">
        <v>67</v>
      </c>
      <c r="P53" s="13">
        <v>4</v>
      </c>
      <c r="Q53" s="13">
        <v>46</v>
      </c>
      <c r="R53" s="13">
        <v>0.9</v>
      </c>
      <c r="S53" s="13">
        <v>8</v>
      </c>
      <c r="T53" s="3" t="s">
        <v>137</v>
      </c>
      <c r="V53" s="134"/>
      <c r="W53" s="55"/>
      <c r="X53" s="55"/>
    </row>
    <row r="54" spans="2:24" ht="15.75" customHeight="1" thickBot="1" x14ac:dyDescent="0.3">
      <c r="B54" s="57" t="s">
        <v>20</v>
      </c>
      <c r="C54" s="111" t="s">
        <v>134</v>
      </c>
      <c r="D54" s="2">
        <v>210</v>
      </c>
      <c r="E54" s="2">
        <v>8.8000000000000007</v>
      </c>
      <c r="F54" s="2">
        <v>12.8</v>
      </c>
      <c r="G54" s="2">
        <v>40.200000000000003</v>
      </c>
      <c r="H54" s="2">
        <v>311</v>
      </c>
      <c r="I54" s="2">
        <v>0.22</v>
      </c>
      <c r="J54" s="2">
        <v>0.18</v>
      </c>
      <c r="K54" s="2"/>
      <c r="L54" s="2">
        <v>52.74</v>
      </c>
      <c r="M54" s="2">
        <v>0.52</v>
      </c>
      <c r="N54" s="2">
        <v>145</v>
      </c>
      <c r="O54" s="2">
        <v>244</v>
      </c>
      <c r="P54" s="2">
        <v>66</v>
      </c>
      <c r="Q54" s="2">
        <v>342</v>
      </c>
      <c r="R54" s="2">
        <v>2.1</v>
      </c>
      <c r="S54" s="2">
        <v>51.3</v>
      </c>
      <c r="T54" s="2" t="s">
        <v>135</v>
      </c>
      <c r="W54" s="55"/>
      <c r="X54" s="55"/>
    </row>
    <row r="55" spans="2:24" ht="19.5" customHeight="1" thickBot="1" x14ac:dyDescent="0.3">
      <c r="B55" s="57" t="s">
        <v>20</v>
      </c>
      <c r="C55" s="62" t="s">
        <v>94</v>
      </c>
      <c r="D55" s="37">
        <v>200</v>
      </c>
      <c r="E55" s="64">
        <v>0.1</v>
      </c>
      <c r="F55" s="65">
        <v>0</v>
      </c>
      <c r="G55" s="65">
        <v>9</v>
      </c>
      <c r="H55" s="4">
        <v>36</v>
      </c>
      <c r="I55" s="139">
        <v>0.04</v>
      </c>
      <c r="J55" s="139">
        <v>0.01</v>
      </c>
      <c r="K55" s="139"/>
      <c r="L55" s="139">
        <v>0.3</v>
      </c>
      <c r="M55" s="139">
        <v>0.04</v>
      </c>
      <c r="N55" s="139">
        <v>4.5</v>
      </c>
      <c r="O55" s="139">
        <v>7.2</v>
      </c>
      <c r="P55" s="139">
        <v>3.8</v>
      </c>
      <c r="Q55" s="139">
        <v>20.8</v>
      </c>
      <c r="R55" s="140">
        <v>0.7</v>
      </c>
      <c r="S55" s="139">
        <v>0</v>
      </c>
      <c r="T55" s="3">
        <v>376</v>
      </c>
      <c r="W55" s="55"/>
      <c r="X55" s="55"/>
    </row>
    <row r="56" spans="2:24" ht="16.5" thickBot="1" x14ac:dyDescent="0.3">
      <c r="B56" s="57"/>
      <c r="C56" s="62" t="s">
        <v>69</v>
      </c>
      <c r="D56" s="23">
        <v>50</v>
      </c>
      <c r="E56" s="24">
        <v>4</v>
      </c>
      <c r="F56" s="23">
        <v>0.5</v>
      </c>
      <c r="G56" s="24">
        <v>23</v>
      </c>
      <c r="H56" s="67">
        <v>112.5</v>
      </c>
      <c r="I56" s="67">
        <v>5.5E-2</v>
      </c>
      <c r="J56" s="67">
        <v>1.4999999999999999E-2</v>
      </c>
      <c r="K56" s="67"/>
      <c r="L56" s="67"/>
      <c r="M56" s="67"/>
      <c r="N56" s="67">
        <v>10</v>
      </c>
      <c r="O56" s="67">
        <v>32.5</v>
      </c>
      <c r="P56" s="67">
        <v>7</v>
      </c>
      <c r="Q56" s="23">
        <v>46.5</v>
      </c>
      <c r="R56" s="2">
        <v>0.55000000000000004</v>
      </c>
      <c r="S56" s="67">
        <v>1.6</v>
      </c>
      <c r="T56" s="3" t="s">
        <v>164</v>
      </c>
      <c r="W56" s="55"/>
      <c r="X56" s="55"/>
    </row>
    <row r="57" spans="2:24" ht="16.5" thickBot="1" x14ac:dyDescent="0.3">
      <c r="B57" s="57"/>
      <c r="C57" s="62" t="s">
        <v>89</v>
      </c>
      <c r="D57" s="39">
        <v>50</v>
      </c>
      <c r="E57" s="39">
        <v>2</v>
      </c>
      <c r="F57" s="2">
        <v>0.36</v>
      </c>
      <c r="G57" s="67">
        <v>15.87</v>
      </c>
      <c r="H57" s="23">
        <v>74.7</v>
      </c>
      <c r="I57" s="2">
        <v>5.0999999999999997E-2</v>
      </c>
      <c r="J57" s="2">
        <v>2.4E-2</v>
      </c>
      <c r="K57" s="23"/>
      <c r="L57" s="2"/>
      <c r="M57" s="67"/>
      <c r="N57" s="2">
        <v>8.6999999999999993</v>
      </c>
      <c r="O57" s="39">
        <v>45</v>
      </c>
      <c r="P57" s="2">
        <v>14.1</v>
      </c>
      <c r="Q57" s="23">
        <v>70.5</v>
      </c>
      <c r="R57" s="2">
        <v>1.17</v>
      </c>
      <c r="S57" s="67">
        <v>15.3</v>
      </c>
      <c r="T57" s="63" t="s">
        <v>163</v>
      </c>
      <c r="W57" s="55"/>
      <c r="X57" s="55"/>
    </row>
    <row r="58" spans="2:24" ht="24.6" customHeight="1" thickBot="1" x14ac:dyDescent="0.3">
      <c r="B58" s="186" t="s">
        <v>10</v>
      </c>
      <c r="C58" s="187" t="s">
        <v>11</v>
      </c>
      <c r="D58" s="25">
        <f t="shared" ref="D58:S58" si="6">SUM(D53:D57)</f>
        <v>550</v>
      </c>
      <c r="E58" s="25">
        <f t="shared" si="6"/>
        <v>19.700000000000003</v>
      </c>
      <c r="F58" s="25">
        <f t="shared" si="6"/>
        <v>17.66</v>
      </c>
      <c r="G58" s="25">
        <f t="shared" si="6"/>
        <v>88.37</v>
      </c>
      <c r="H58" s="25">
        <f t="shared" si="6"/>
        <v>590.80000000000007</v>
      </c>
      <c r="I58" s="25">
        <f t="shared" si="6"/>
        <v>0.38599999999999995</v>
      </c>
      <c r="J58" s="25">
        <f t="shared" si="6"/>
        <v>0.32900000000000007</v>
      </c>
      <c r="K58" s="25">
        <f t="shared" si="6"/>
        <v>0.88900000000000001</v>
      </c>
      <c r="L58" s="25">
        <f t="shared" si="6"/>
        <v>115.44</v>
      </c>
      <c r="M58" s="25">
        <f t="shared" si="6"/>
        <v>0.56000000000000005</v>
      </c>
      <c r="N58" s="25">
        <f t="shared" si="6"/>
        <v>187.2</v>
      </c>
      <c r="O58" s="25">
        <f t="shared" si="6"/>
        <v>395.7</v>
      </c>
      <c r="P58" s="25">
        <f t="shared" si="6"/>
        <v>94.899999999999991</v>
      </c>
      <c r="Q58" s="32">
        <f t="shared" si="6"/>
        <v>525.79999999999995</v>
      </c>
      <c r="R58" s="42">
        <f t="shared" si="6"/>
        <v>5.42</v>
      </c>
      <c r="S58" s="25">
        <f t="shared" si="6"/>
        <v>76.2</v>
      </c>
      <c r="T58" s="42">
        <v>67</v>
      </c>
      <c r="W58" s="55"/>
      <c r="X58" s="55"/>
    </row>
    <row r="59" spans="2:24" ht="16.5" thickBot="1" x14ac:dyDescent="0.3">
      <c r="B59" s="66"/>
      <c r="C59" s="112" t="s">
        <v>138</v>
      </c>
      <c r="D59" s="43">
        <v>80</v>
      </c>
      <c r="E59" s="153">
        <v>1.1200000000000001</v>
      </c>
      <c r="F59" s="153">
        <v>5.68</v>
      </c>
      <c r="G59" s="153">
        <v>6.88</v>
      </c>
      <c r="H59" s="153">
        <v>83.2</v>
      </c>
      <c r="I59" s="154">
        <v>2.4E-2</v>
      </c>
      <c r="J59" s="153">
        <v>1.6E-2</v>
      </c>
      <c r="K59" s="153" t="s">
        <v>107</v>
      </c>
      <c r="L59" s="153">
        <v>97.2</v>
      </c>
      <c r="M59" s="153">
        <v>3.008</v>
      </c>
      <c r="N59" s="153">
        <v>16.16</v>
      </c>
      <c r="O59" s="153">
        <v>28.56</v>
      </c>
      <c r="P59" s="153">
        <v>12.88</v>
      </c>
      <c r="Q59" s="153">
        <v>170.4</v>
      </c>
      <c r="R59" s="153">
        <v>0.56000000000000005</v>
      </c>
      <c r="S59" s="153">
        <v>10.48</v>
      </c>
      <c r="T59" s="3">
        <v>67</v>
      </c>
      <c r="W59" s="55"/>
      <c r="X59" s="55"/>
    </row>
    <row r="60" spans="2:24" ht="16.5" thickBot="1" x14ac:dyDescent="0.3">
      <c r="B60" s="66" t="s">
        <v>140</v>
      </c>
      <c r="C60" s="62" t="s">
        <v>77</v>
      </c>
      <c r="D60" s="51">
        <v>250</v>
      </c>
      <c r="E60" s="30">
        <v>7.9</v>
      </c>
      <c r="F60" s="31">
        <v>6.2</v>
      </c>
      <c r="G60" s="31">
        <v>18.5</v>
      </c>
      <c r="H60" s="9">
        <v>161.5</v>
      </c>
      <c r="I60" s="155">
        <v>0.16</v>
      </c>
      <c r="J60" s="12">
        <v>0.14000000000000001</v>
      </c>
      <c r="K60" s="155"/>
      <c r="L60" s="155">
        <v>5.4</v>
      </c>
      <c r="M60" s="12">
        <v>13.4</v>
      </c>
      <c r="N60" s="155">
        <v>37</v>
      </c>
      <c r="O60" s="12">
        <v>120.3</v>
      </c>
      <c r="P60" s="155">
        <v>32.4</v>
      </c>
      <c r="Q60" s="155">
        <v>517.9</v>
      </c>
      <c r="R60" s="12">
        <v>1.6</v>
      </c>
      <c r="S60" s="155">
        <v>5.6</v>
      </c>
      <c r="T60" s="63" t="s">
        <v>118</v>
      </c>
      <c r="W60" s="55"/>
      <c r="X60" s="55"/>
    </row>
    <row r="61" spans="2:24" ht="14.45" customHeight="1" thickBot="1" x14ac:dyDescent="0.3">
      <c r="B61" s="57" t="s">
        <v>12</v>
      </c>
      <c r="C61" s="116" t="s">
        <v>80</v>
      </c>
      <c r="D61" s="158">
        <v>120</v>
      </c>
      <c r="E61" s="161">
        <v>11.4</v>
      </c>
      <c r="F61" s="161">
        <v>13.3</v>
      </c>
      <c r="G61" s="161">
        <v>2.7</v>
      </c>
      <c r="H61" s="161">
        <v>176.2</v>
      </c>
      <c r="I61" s="154">
        <v>0.04</v>
      </c>
      <c r="J61" s="153">
        <v>0.06</v>
      </c>
      <c r="K61" s="153">
        <v>0.186</v>
      </c>
      <c r="L61" s="153">
        <v>73.900000000000006</v>
      </c>
      <c r="M61" s="153">
        <v>0.5</v>
      </c>
      <c r="N61" s="153">
        <v>29.2</v>
      </c>
      <c r="O61" s="153">
        <v>64.400000000000006</v>
      </c>
      <c r="P61" s="153">
        <v>16.399999999999999</v>
      </c>
      <c r="Q61" s="153">
        <v>226.6</v>
      </c>
      <c r="R61" s="153">
        <v>1.3</v>
      </c>
      <c r="S61" s="153">
        <v>3.9</v>
      </c>
      <c r="T61" s="3">
        <v>367</v>
      </c>
      <c r="W61" s="55"/>
      <c r="X61" s="55"/>
    </row>
    <row r="62" spans="2:24" ht="16.5" thickBot="1" x14ac:dyDescent="0.3">
      <c r="B62" s="245"/>
      <c r="C62" s="62" t="s">
        <v>101</v>
      </c>
      <c r="D62" s="39">
        <v>200</v>
      </c>
      <c r="E62" s="39">
        <v>5.6</v>
      </c>
      <c r="F62" s="2">
        <v>6.7</v>
      </c>
      <c r="G62" s="67">
        <v>30</v>
      </c>
      <c r="H62" s="23">
        <v>203</v>
      </c>
      <c r="I62" s="39">
        <v>0.28000000000000003</v>
      </c>
      <c r="J62" s="2">
        <v>0.16</v>
      </c>
      <c r="K62" s="23">
        <v>7.0000000000000007E-2</v>
      </c>
      <c r="L62" s="2">
        <v>30</v>
      </c>
      <c r="M62" s="23"/>
      <c r="N62" s="2">
        <v>22</v>
      </c>
      <c r="O62" s="23">
        <v>195</v>
      </c>
      <c r="P62" s="2">
        <v>160</v>
      </c>
      <c r="Q62" s="2">
        <v>292</v>
      </c>
      <c r="R62" s="67">
        <v>5.4</v>
      </c>
      <c r="S62" s="67">
        <v>3.1</v>
      </c>
      <c r="T62" s="3">
        <v>302</v>
      </c>
      <c r="W62" s="55"/>
      <c r="X62" s="55"/>
    </row>
    <row r="63" spans="2:24" ht="16.5" thickBot="1" x14ac:dyDescent="0.3">
      <c r="B63" s="245"/>
      <c r="C63" s="62" t="s">
        <v>94</v>
      </c>
      <c r="D63" s="37">
        <v>200</v>
      </c>
      <c r="E63" s="64">
        <v>0.1</v>
      </c>
      <c r="F63" s="65">
        <v>0</v>
      </c>
      <c r="G63" s="65">
        <v>9</v>
      </c>
      <c r="H63" s="4">
        <v>36</v>
      </c>
      <c r="I63" s="139">
        <v>0.04</v>
      </c>
      <c r="J63" s="139">
        <v>0.01</v>
      </c>
      <c r="K63" s="139"/>
      <c r="L63" s="139">
        <v>0.3</v>
      </c>
      <c r="M63" s="139">
        <v>0.04</v>
      </c>
      <c r="N63" s="139">
        <v>4.5</v>
      </c>
      <c r="O63" s="139">
        <v>7.2</v>
      </c>
      <c r="P63" s="139">
        <v>3.8</v>
      </c>
      <c r="Q63" s="139">
        <v>20.8</v>
      </c>
      <c r="R63" s="140">
        <v>0.7</v>
      </c>
      <c r="S63" s="139">
        <v>0</v>
      </c>
      <c r="T63" s="3">
        <v>376</v>
      </c>
      <c r="W63" s="55"/>
      <c r="X63" s="55"/>
    </row>
    <row r="64" spans="2:24" ht="16.5" thickBot="1" x14ac:dyDescent="0.3">
      <c r="B64" s="245"/>
      <c r="C64" s="62" t="s">
        <v>69</v>
      </c>
      <c r="D64" s="2">
        <v>40</v>
      </c>
      <c r="E64" s="2">
        <v>3.2</v>
      </c>
      <c r="F64" s="2">
        <v>0.4</v>
      </c>
      <c r="G64" s="2">
        <v>18.399999999999999</v>
      </c>
      <c r="H64" s="2">
        <v>90</v>
      </c>
      <c r="I64" s="2">
        <v>4.3999999999999997E-2</v>
      </c>
      <c r="J64" s="2">
        <v>1.2E-2</v>
      </c>
      <c r="K64" s="2"/>
      <c r="L64" s="2"/>
      <c r="M64" s="2"/>
      <c r="N64" s="2">
        <v>8</v>
      </c>
      <c r="O64" s="2">
        <v>26</v>
      </c>
      <c r="P64" s="2">
        <v>5.6</v>
      </c>
      <c r="Q64" s="2">
        <v>37.200000000000003</v>
      </c>
      <c r="R64" s="2">
        <v>0.44</v>
      </c>
      <c r="S64" s="2">
        <v>1.28</v>
      </c>
      <c r="T64" s="3" t="s">
        <v>164</v>
      </c>
      <c r="W64" s="55"/>
      <c r="X64" s="55"/>
    </row>
    <row r="65" spans="2:24" ht="16.5" thickBot="1" x14ac:dyDescent="0.3">
      <c r="B65" s="245"/>
      <c r="C65" s="112" t="s">
        <v>89</v>
      </c>
      <c r="D65" s="51">
        <v>30</v>
      </c>
      <c r="E65" s="68">
        <v>2</v>
      </c>
      <c r="F65" s="69">
        <v>0.36</v>
      </c>
      <c r="G65" s="144">
        <v>15.87</v>
      </c>
      <c r="H65" s="70">
        <v>74.7</v>
      </c>
      <c r="I65" s="2">
        <v>5.0999999999999997E-2</v>
      </c>
      <c r="J65" s="2">
        <v>2.4E-2</v>
      </c>
      <c r="K65" s="51"/>
      <c r="L65" s="2"/>
      <c r="M65" s="51"/>
      <c r="N65" s="2">
        <v>8.6999999999999993</v>
      </c>
      <c r="O65" s="51">
        <v>45</v>
      </c>
      <c r="P65" s="2">
        <v>14.1</v>
      </c>
      <c r="Q65" s="51">
        <v>70.5</v>
      </c>
      <c r="R65" s="79">
        <v>1.17</v>
      </c>
      <c r="S65" s="67">
        <v>15.3</v>
      </c>
      <c r="T65" s="63" t="s">
        <v>163</v>
      </c>
      <c r="W65" s="55"/>
      <c r="X65" s="55"/>
    </row>
    <row r="66" spans="2:24" ht="23.45" customHeight="1" thickBot="1" x14ac:dyDescent="0.3">
      <c r="B66" s="145"/>
      <c r="C66" s="187" t="s">
        <v>13</v>
      </c>
      <c r="D66" s="32">
        <f>SUM(D59:D65)</f>
        <v>920</v>
      </c>
      <c r="E66" s="186">
        <f t="shared" ref="E66:S66" si="7">SUM(SUM(E59:E65))</f>
        <v>31.320000000000004</v>
      </c>
      <c r="F66" s="42">
        <f t="shared" si="7"/>
        <v>32.64</v>
      </c>
      <c r="G66" s="25">
        <f t="shared" si="7"/>
        <v>101.35</v>
      </c>
      <c r="H66" s="186">
        <f t="shared" si="7"/>
        <v>824.6</v>
      </c>
      <c r="I66" s="186">
        <f t="shared" si="7"/>
        <v>0.63900000000000012</v>
      </c>
      <c r="J66" s="186">
        <f t="shared" si="7"/>
        <v>0.42200000000000004</v>
      </c>
      <c r="K66" s="186">
        <f t="shared" si="7"/>
        <v>0.25600000000000001</v>
      </c>
      <c r="L66" s="186">
        <f t="shared" si="7"/>
        <v>206.8</v>
      </c>
      <c r="M66" s="186">
        <f t="shared" si="7"/>
        <v>16.948</v>
      </c>
      <c r="N66" s="186">
        <f t="shared" si="7"/>
        <v>125.56</v>
      </c>
      <c r="O66" s="186">
        <f t="shared" si="7"/>
        <v>486.46</v>
      </c>
      <c r="P66" s="42">
        <f t="shared" si="7"/>
        <v>245.18</v>
      </c>
      <c r="Q66" s="186">
        <f t="shared" si="7"/>
        <v>1335.4</v>
      </c>
      <c r="R66" s="186">
        <f t="shared" si="7"/>
        <v>11.169999999999998</v>
      </c>
      <c r="S66" s="42">
        <f t="shared" si="7"/>
        <v>39.659999999999997</v>
      </c>
      <c r="T66" s="3"/>
      <c r="W66" s="55"/>
      <c r="X66" s="55"/>
    </row>
    <row r="67" spans="2:24" ht="20.45" customHeight="1" thickBot="1" x14ac:dyDescent="0.3">
      <c r="B67" s="94"/>
      <c r="C67" s="117" t="s">
        <v>14</v>
      </c>
      <c r="D67" s="33">
        <v>1695</v>
      </c>
      <c r="E67" s="10">
        <f>SUM(E58,E66)</f>
        <v>51.02000000000001</v>
      </c>
      <c r="F67" s="10">
        <f t="shared" ref="F67:R67" si="8">SUM(F58,F66)</f>
        <v>50.3</v>
      </c>
      <c r="G67" s="10">
        <f t="shared" si="8"/>
        <v>189.72</v>
      </c>
      <c r="H67" s="10">
        <f t="shared" si="8"/>
        <v>1415.4</v>
      </c>
      <c r="I67" s="10">
        <f t="shared" si="8"/>
        <v>1.0250000000000001</v>
      </c>
      <c r="J67" s="10">
        <f t="shared" si="8"/>
        <v>0.75100000000000011</v>
      </c>
      <c r="K67" s="10">
        <f t="shared" si="8"/>
        <v>1.145</v>
      </c>
      <c r="L67" s="10">
        <f t="shared" si="8"/>
        <v>322.24</v>
      </c>
      <c r="M67" s="10">
        <f t="shared" si="8"/>
        <v>17.507999999999999</v>
      </c>
      <c r="N67" s="10">
        <f t="shared" si="8"/>
        <v>312.76</v>
      </c>
      <c r="O67" s="10">
        <f t="shared" si="8"/>
        <v>882.16</v>
      </c>
      <c r="P67" s="10">
        <f t="shared" si="8"/>
        <v>340.08</v>
      </c>
      <c r="Q67" s="10">
        <f t="shared" si="8"/>
        <v>1861.2</v>
      </c>
      <c r="R67" s="10">
        <f t="shared" si="8"/>
        <v>16.589999999999996</v>
      </c>
      <c r="S67" s="10">
        <f>SUM(S58,S66)/1000</f>
        <v>0.11586</v>
      </c>
      <c r="T67" s="73"/>
      <c r="W67" s="55"/>
      <c r="X67" s="55"/>
    </row>
    <row r="68" spans="2:24" ht="34.9" customHeight="1" thickBot="1" x14ac:dyDescent="0.3">
      <c r="B68" s="39"/>
      <c r="C68" s="187" t="s">
        <v>15</v>
      </c>
      <c r="D68" s="34"/>
      <c r="E68" s="35">
        <f>E67*100/90</f>
        <v>56.688888888888897</v>
      </c>
      <c r="F68" s="14">
        <f>F67*100/92</f>
        <v>54.673913043478258</v>
      </c>
      <c r="G68" s="14">
        <f>G67*100/383</f>
        <v>49.535248041775453</v>
      </c>
      <c r="H68" s="11">
        <f>H67*100/2720</f>
        <v>52.036764705882355</v>
      </c>
      <c r="I68" s="17">
        <f>I67*100/1.4</f>
        <v>73.214285714285722</v>
      </c>
      <c r="J68" s="35">
        <f>J67*100/1.6</f>
        <v>46.9375</v>
      </c>
      <c r="K68" s="35">
        <f>K67*100/10</f>
        <v>11.45</v>
      </c>
      <c r="L68" s="35">
        <f>L67*100/900</f>
        <v>35.804444444444442</v>
      </c>
      <c r="M68" s="35">
        <f>M67*100/60</f>
        <v>29.18</v>
      </c>
      <c r="N68" s="35">
        <f>N67*100/1200</f>
        <v>26.063333333333333</v>
      </c>
      <c r="O68" s="35">
        <f>O67*100/1200</f>
        <v>73.513333333333335</v>
      </c>
      <c r="P68" s="35">
        <f>P67*100/300</f>
        <v>113.36</v>
      </c>
      <c r="Q68" s="35">
        <f>Q67*100/1200</f>
        <v>155.1</v>
      </c>
      <c r="R68" s="17">
        <f>R67*100/18</f>
        <v>92.166666666666643</v>
      </c>
      <c r="S68" s="17">
        <f>S67*100/0.1</f>
        <v>115.86</v>
      </c>
      <c r="T68" s="73"/>
      <c r="W68" s="55"/>
      <c r="X68" s="55"/>
    </row>
    <row r="69" spans="2:24" x14ac:dyDescent="0.25">
      <c r="B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73"/>
      <c r="W69" s="55"/>
      <c r="X69" s="55"/>
    </row>
    <row r="70" spans="2:24" ht="16.5" thickBot="1" x14ac:dyDescent="0.3">
      <c r="B70" s="51"/>
      <c r="C70" s="92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73"/>
      <c r="W70" s="55"/>
      <c r="X70" s="55"/>
    </row>
    <row r="71" spans="2:24" ht="15" customHeight="1" thickBot="1" x14ac:dyDescent="0.3">
      <c r="B71" s="255" t="s">
        <v>1</v>
      </c>
      <c r="C71" s="255" t="s">
        <v>2</v>
      </c>
      <c r="D71" s="255" t="s">
        <v>66</v>
      </c>
      <c r="E71" s="248" t="s">
        <v>54</v>
      </c>
      <c r="F71" s="246"/>
      <c r="G71" s="247"/>
      <c r="H71" s="255" t="s">
        <v>88</v>
      </c>
      <c r="I71" s="248" t="s">
        <v>55</v>
      </c>
      <c r="J71" s="246"/>
      <c r="K71" s="246"/>
      <c r="L71" s="246"/>
      <c r="M71" s="247"/>
      <c r="N71" s="248" t="s">
        <v>60</v>
      </c>
      <c r="O71" s="246"/>
      <c r="P71" s="246"/>
      <c r="Q71" s="246"/>
      <c r="R71" s="246"/>
      <c r="S71" s="247"/>
      <c r="T71" s="262" t="s">
        <v>3</v>
      </c>
      <c r="W71" s="55"/>
      <c r="X71" s="55"/>
    </row>
    <row r="72" spans="2:24" ht="44.45" customHeight="1" thickBot="1" x14ac:dyDescent="0.3">
      <c r="B72" s="256"/>
      <c r="C72" s="256"/>
      <c r="D72" s="256"/>
      <c r="E72" s="58" t="s">
        <v>4</v>
      </c>
      <c r="F72" s="58" t="s">
        <v>5</v>
      </c>
      <c r="G72" s="58" t="s">
        <v>6</v>
      </c>
      <c r="H72" s="256"/>
      <c r="I72" s="57" t="s">
        <v>56</v>
      </c>
      <c r="J72" s="57" t="s">
        <v>57</v>
      </c>
      <c r="K72" s="57" t="s">
        <v>68</v>
      </c>
      <c r="L72" s="57" t="s">
        <v>58</v>
      </c>
      <c r="M72" s="57" t="s">
        <v>59</v>
      </c>
      <c r="N72" s="57" t="s">
        <v>61</v>
      </c>
      <c r="O72" s="57" t="s">
        <v>62</v>
      </c>
      <c r="P72" s="57" t="s">
        <v>64</v>
      </c>
      <c r="Q72" s="57" t="s">
        <v>65</v>
      </c>
      <c r="R72" s="57" t="s">
        <v>63</v>
      </c>
      <c r="S72" s="57" t="s">
        <v>67</v>
      </c>
      <c r="T72" s="256"/>
      <c r="W72" s="55"/>
      <c r="X72" s="55"/>
    </row>
    <row r="73" spans="2:24" x14ac:dyDescent="0.25">
      <c r="B73" s="135"/>
      <c r="C73" s="110" t="s">
        <v>7</v>
      </c>
      <c r="D73" s="250"/>
      <c r="E73" s="250"/>
      <c r="F73" s="250"/>
      <c r="G73" s="250"/>
      <c r="H73" s="250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253"/>
      <c r="W73" s="55"/>
      <c r="X73" s="55"/>
    </row>
    <row r="74" spans="2:24" ht="16.5" thickBot="1" x14ac:dyDescent="0.3">
      <c r="B74" s="16"/>
      <c r="C74" s="189" t="s">
        <v>21</v>
      </c>
      <c r="D74" s="252"/>
      <c r="E74" s="252"/>
      <c r="F74" s="252"/>
      <c r="G74" s="252"/>
      <c r="H74" s="252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254"/>
      <c r="W74" s="55"/>
      <c r="X74" s="55"/>
    </row>
    <row r="75" spans="2:24" ht="16.5" thickBot="1" x14ac:dyDescent="0.3">
      <c r="B75" s="109"/>
      <c r="C75" s="111" t="s">
        <v>102</v>
      </c>
      <c r="D75" s="2">
        <v>70</v>
      </c>
      <c r="E75" s="23">
        <v>7.46</v>
      </c>
      <c r="F75" s="24">
        <v>14</v>
      </c>
      <c r="G75" s="23">
        <v>20.9</v>
      </c>
      <c r="H75" s="2">
        <v>239.5</v>
      </c>
      <c r="I75" s="43">
        <v>7.2999999999999995E-2</v>
      </c>
      <c r="J75" s="15">
        <v>9.1999999999999998E-2</v>
      </c>
      <c r="K75" s="15">
        <v>0.32200000000000001</v>
      </c>
      <c r="L75" s="15">
        <v>97</v>
      </c>
      <c r="M75" s="15">
        <v>0.14000000000000001</v>
      </c>
      <c r="N75" s="15">
        <v>187.2</v>
      </c>
      <c r="O75" s="15">
        <v>137</v>
      </c>
      <c r="P75" s="15">
        <v>20.2</v>
      </c>
      <c r="Q75" s="15">
        <v>73</v>
      </c>
      <c r="R75" s="15">
        <v>1.02</v>
      </c>
      <c r="S75" s="15">
        <v>15.44</v>
      </c>
      <c r="T75" s="226">
        <v>7</v>
      </c>
      <c r="W75" s="55"/>
      <c r="X75" s="55"/>
    </row>
    <row r="76" spans="2:24" ht="16.5" thickBot="1" x14ac:dyDescent="0.3">
      <c r="B76" s="66" t="s">
        <v>140</v>
      </c>
      <c r="C76" s="62" t="s">
        <v>77</v>
      </c>
      <c r="D76" s="51">
        <v>250</v>
      </c>
      <c r="E76" s="30">
        <v>7.9</v>
      </c>
      <c r="F76" s="31">
        <v>6.2</v>
      </c>
      <c r="G76" s="31">
        <v>18.5</v>
      </c>
      <c r="H76" s="9">
        <v>161.5</v>
      </c>
      <c r="I76" s="155">
        <v>0.16</v>
      </c>
      <c r="J76" s="12">
        <v>0.14000000000000001</v>
      </c>
      <c r="K76" s="155"/>
      <c r="L76" s="155">
        <v>5.4</v>
      </c>
      <c r="M76" s="12">
        <v>13.4</v>
      </c>
      <c r="N76" s="155">
        <v>37</v>
      </c>
      <c r="O76" s="12">
        <v>120.3</v>
      </c>
      <c r="P76" s="155">
        <v>32.4</v>
      </c>
      <c r="Q76" s="155">
        <v>517.9</v>
      </c>
      <c r="R76" s="12">
        <v>1.6</v>
      </c>
      <c r="S76" s="155">
        <v>5.6</v>
      </c>
      <c r="T76" s="63" t="s">
        <v>118</v>
      </c>
      <c r="W76" s="55"/>
      <c r="X76" s="55"/>
    </row>
    <row r="77" spans="2:24" ht="16.5" thickBot="1" x14ac:dyDescent="0.3">
      <c r="B77" s="188"/>
      <c r="C77" s="62" t="s">
        <v>99</v>
      </c>
      <c r="D77" s="23">
        <v>212</v>
      </c>
      <c r="E77" s="39">
        <v>0.2</v>
      </c>
      <c r="F77" s="2">
        <v>0.01</v>
      </c>
      <c r="G77" s="67">
        <v>9.9</v>
      </c>
      <c r="H77" s="67">
        <v>41</v>
      </c>
      <c r="I77" s="67">
        <v>0.01</v>
      </c>
      <c r="J77" s="239">
        <v>8.9999999999999998E-4</v>
      </c>
      <c r="K77" s="67"/>
      <c r="L77" s="67">
        <v>0.05</v>
      </c>
      <c r="M77" s="67">
        <v>2.2000000000000002</v>
      </c>
      <c r="N77" s="67">
        <v>15.8</v>
      </c>
      <c r="O77" s="67">
        <v>8</v>
      </c>
      <c r="P77" s="67">
        <v>6</v>
      </c>
      <c r="Q77" s="67">
        <v>33.700000000000003</v>
      </c>
      <c r="R77" s="67">
        <v>0.78</v>
      </c>
      <c r="S77" s="67">
        <v>5.0000000000000001E-3</v>
      </c>
      <c r="T77" s="3">
        <v>377</v>
      </c>
      <c r="W77" s="55"/>
      <c r="X77" s="55"/>
    </row>
    <row r="78" spans="2:24" ht="16.5" thickBot="1" x14ac:dyDescent="0.3">
      <c r="B78" s="57"/>
      <c r="C78" s="62" t="s">
        <v>89</v>
      </c>
      <c r="D78" s="39">
        <v>40</v>
      </c>
      <c r="E78" s="39">
        <v>2</v>
      </c>
      <c r="F78" s="2">
        <v>0.36</v>
      </c>
      <c r="G78" s="67">
        <v>15.87</v>
      </c>
      <c r="H78" s="23">
        <v>74.7</v>
      </c>
      <c r="I78" s="2">
        <v>5.0999999999999997E-2</v>
      </c>
      <c r="J78" s="2">
        <v>2.4E-2</v>
      </c>
      <c r="K78" s="23"/>
      <c r="L78" s="2"/>
      <c r="M78" s="67"/>
      <c r="N78" s="2">
        <v>8.6999999999999993</v>
      </c>
      <c r="O78" s="39">
        <v>45</v>
      </c>
      <c r="P78" s="2">
        <v>14.1</v>
      </c>
      <c r="Q78" s="23">
        <v>70.5</v>
      </c>
      <c r="R78" s="2">
        <v>1.17</v>
      </c>
      <c r="S78" s="67">
        <v>15.3</v>
      </c>
      <c r="T78" s="63" t="s">
        <v>163</v>
      </c>
      <c r="W78" s="55"/>
      <c r="X78" s="55"/>
    </row>
    <row r="79" spans="2:24" ht="16.5" thickBot="1" x14ac:dyDescent="0.3">
      <c r="B79" s="188"/>
      <c r="C79" s="62" t="s">
        <v>69</v>
      </c>
      <c r="D79" s="67">
        <v>40</v>
      </c>
      <c r="E79" s="2">
        <v>3.2</v>
      </c>
      <c r="F79" s="23">
        <v>0.4</v>
      </c>
      <c r="G79" s="2">
        <v>18.399999999999999</v>
      </c>
      <c r="H79" s="23">
        <v>90</v>
      </c>
      <c r="I79" s="2">
        <v>4.3999999999999997E-2</v>
      </c>
      <c r="J79" s="67">
        <v>1.2E-2</v>
      </c>
      <c r="K79" s="67"/>
      <c r="L79" s="67"/>
      <c r="M79" s="67"/>
      <c r="N79" s="67">
        <v>8</v>
      </c>
      <c r="O79" s="67">
        <v>26</v>
      </c>
      <c r="P79" s="67">
        <v>5.6</v>
      </c>
      <c r="Q79" s="23">
        <v>37.200000000000003</v>
      </c>
      <c r="R79" s="2">
        <v>0.44</v>
      </c>
      <c r="S79" s="67">
        <v>1.28</v>
      </c>
      <c r="T79" s="42"/>
      <c r="W79" s="55"/>
      <c r="X79" s="55"/>
    </row>
    <row r="80" spans="2:24" ht="21.6" customHeight="1" thickBot="1" x14ac:dyDescent="0.3">
      <c r="B80" s="186" t="s">
        <v>10</v>
      </c>
      <c r="C80" s="187" t="s">
        <v>11</v>
      </c>
      <c r="D80" s="25">
        <f t="shared" ref="D80:S80" si="9">SUM(D75:D79)</f>
        <v>612</v>
      </c>
      <c r="E80" s="25">
        <f t="shared" si="9"/>
        <v>20.759999999999998</v>
      </c>
      <c r="F80" s="25">
        <f t="shared" si="9"/>
        <v>20.97</v>
      </c>
      <c r="G80" s="25">
        <f t="shared" si="9"/>
        <v>83.57</v>
      </c>
      <c r="H80" s="25">
        <f t="shared" si="9"/>
        <v>606.70000000000005</v>
      </c>
      <c r="I80" s="25">
        <f t="shared" si="9"/>
        <v>0.33799999999999997</v>
      </c>
      <c r="J80" s="25">
        <f t="shared" si="9"/>
        <v>0.26890000000000003</v>
      </c>
      <c r="K80" s="25">
        <f t="shared" si="9"/>
        <v>0.32200000000000001</v>
      </c>
      <c r="L80" s="25">
        <f t="shared" si="9"/>
        <v>102.45</v>
      </c>
      <c r="M80" s="25">
        <f t="shared" si="9"/>
        <v>15.740000000000002</v>
      </c>
      <c r="N80" s="25">
        <f t="shared" si="9"/>
        <v>256.7</v>
      </c>
      <c r="O80" s="25">
        <f t="shared" si="9"/>
        <v>336.3</v>
      </c>
      <c r="P80" s="25">
        <f t="shared" si="9"/>
        <v>78.299999999999983</v>
      </c>
      <c r="Q80" s="25">
        <f t="shared" si="9"/>
        <v>732.30000000000007</v>
      </c>
      <c r="R80" s="25">
        <f t="shared" si="9"/>
        <v>5.0100000000000007</v>
      </c>
      <c r="S80" s="25">
        <f t="shared" si="9"/>
        <v>37.625</v>
      </c>
      <c r="T80" s="62">
        <v>66</v>
      </c>
      <c r="W80" s="55"/>
      <c r="X80" s="55"/>
    </row>
    <row r="81" spans="2:24" s="51" customFormat="1" ht="16.5" thickBot="1" x14ac:dyDescent="0.3">
      <c r="B81" s="109"/>
      <c r="C81" s="118" t="s">
        <v>161</v>
      </c>
      <c r="D81" s="235">
        <v>100</v>
      </c>
      <c r="E81" s="236">
        <v>2.2999999999999998</v>
      </c>
      <c r="F81" s="236">
        <v>6.8</v>
      </c>
      <c r="G81" s="236">
        <v>4.3</v>
      </c>
      <c r="H81" s="236">
        <v>88.3</v>
      </c>
      <c r="I81" s="237">
        <v>0.04</v>
      </c>
      <c r="J81" s="238">
        <v>0.08</v>
      </c>
      <c r="K81" s="238" t="s">
        <v>27</v>
      </c>
      <c r="L81" s="238">
        <v>50.8</v>
      </c>
      <c r="M81" s="238">
        <v>28.8</v>
      </c>
      <c r="N81" s="238">
        <v>36</v>
      </c>
      <c r="O81" s="238">
        <v>44</v>
      </c>
      <c r="P81" s="238">
        <v>16</v>
      </c>
      <c r="Q81" s="238">
        <v>242</v>
      </c>
      <c r="R81" s="238">
        <v>0.8</v>
      </c>
      <c r="S81" s="238">
        <v>17.3</v>
      </c>
      <c r="T81" s="63">
        <v>88</v>
      </c>
    </row>
    <row r="82" spans="2:24" ht="16.5" thickBot="1" x14ac:dyDescent="0.3">
      <c r="B82" s="141"/>
      <c r="C82" s="62" t="s">
        <v>141</v>
      </c>
      <c r="D82" s="158">
        <v>260</v>
      </c>
      <c r="E82" s="161">
        <v>1.85</v>
      </c>
      <c r="F82" s="161">
        <v>6.4</v>
      </c>
      <c r="G82" s="161">
        <v>11.8</v>
      </c>
      <c r="H82" s="161">
        <v>112.2</v>
      </c>
      <c r="I82" s="43">
        <v>2.7E-2</v>
      </c>
      <c r="J82" s="15">
        <v>3.7999999999999999E-2</v>
      </c>
      <c r="K82" s="15" t="s">
        <v>27</v>
      </c>
      <c r="L82" s="15">
        <v>133</v>
      </c>
      <c r="M82" s="15">
        <v>13.43</v>
      </c>
      <c r="N82" s="15">
        <v>44.6</v>
      </c>
      <c r="O82" s="15">
        <v>37.450000000000003</v>
      </c>
      <c r="P82" s="15">
        <v>16.07</v>
      </c>
      <c r="Q82" s="15">
        <v>226.99</v>
      </c>
      <c r="R82" s="15">
        <v>0.58299999999999996</v>
      </c>
      <c r="S82" s="15">
        <v>18.850000000000001</v>
      </c>
      <c r="T82" s="3">
        <v>325</v>
      </c>
      <c r="W82" s="55"/>
      <c r="X82" s="55"/>
    </row>
    <row r="83" spans="2:24" ht="16.5" thickBot="1" x14ac:dyDescent="0.3">
      <c r="B83" s="141"/>
      <c r="C83" s="112" t="s">
        <v>76</v>
      </c>
      <c r="D83" s="67">
        <v>100</v>
      </c>
      <c r="E83" s="26">
        <v>12.8</v>
      </c>
      <c r="F83" s="26">
        <v>13.6</v>
      </c>
      <c r="G83" s="26">
        <v>4</v>
      </c>
      <c r="H83" s="6">
        <v>190</v>
      </c>
      <c r="I83" s="136">
        <v>0.04</v>
      </c>
      <c r="J83" s="13">
        <v>0.05</v>
      </c>
      <c r="K83" s="138"/>
      <c r="L83" s="13">
        <v>3</v>
      </c>
      <c r="M83" s="138">
        <v>1.4</v>
      </c>
      <c r="N83" s="13">
        <v>15</v>
      </c>
      <c r="O83" s="138">
        <v>96</v>
      </c>
      <c r="P83" s="13">
        <v>15</v>
      </c>
      <c r="Q83" s="138">
        <v>198.6</v>
      </c>
      <c r="R83" s="13">
        <v>1.89</v>
      </c>
      <c r="S83" s="137">
        <v>3.1</v>
      </c>
      <c r="T83" s="63">
        <v>312</v>
      </c>
      <c r="W83" s="55"/>
      <c r="X83" s="55"/>
    </row>
    <row r="84" spans="2:24" ht="16.5" thickBot="1" x14ac:dyDescent="0.3">
      <c r="B84" s="245"/>
      <c r="C84" s="62" t="s">
        <v>22</v>
      </c>
      <c r="D84" s="179">
        <v>200</v>
      </c>
      <c r="E84" s="8">
        <v>4.9000000000000004</v>
      </c>
      <c r="F84" s="82">
        <v>5.3</v>
      </c>
      <c r="G84" s="82">
        <v>31.7</v>
      </c>
      <c r="H84" s="41">
        <v>194.5</v>
      </c>
      <c r="I84" s="41">
        <v>0.16</v>
      </c>
      <c r="J84" s="41">
        <v>0.14000000000000001</v>
      </c>
      <c r="K84" s="41">
        <v>0.15</v>
      </c>
      <c r="L84" s="41">
        <v>40</v>
      </c>
      <c r="M84" s="41">
        <v>5.3</v>
      </c>
      <c r="N84" s="41">
        <v>52</v>
      </c>
      <c r="O84" s="41">
        <v>98</v>
      </c>
      <c r="P84" s="41">
        <v>32</v>
      </c>
      <c r="Q84" s="41">
        <v>832</v>
      </c>
      <c r="R84" s="41">
        <v>1.06</v>
      </c>
      <c r="S84" s="41">
        <v>5.6</v>
      </c>
      <c r="T84" s="3">
        <v>389</v>
      </c>
      <c r="W84" s="55"/>
      <c r="X84" s="55"/>
    </row>
    <row r="85" spans="2:24" ht="16.5" thickBot="1" x14ac:dyDescent="0.3">
      <c r="B85" s="245"/>
      <c r="C85" s="115" t="s">
        <v>18</v>
      </c>
      <c r="D85" s="39">
        <v>200</v>
      </c>
      <c r="E85" s="39">
        <v>1</v>
      </c>
      <c r="F85" s="2">
        <v>0.2</v>
      </c>
      <c r="G85" s="67">
        <v>20.2</v>
      </c>
      <c r="H85" s="67">
        <v>87</v>
      </c>
      <c r="I85" s="67">
        <v>0.02</v>
      </c>
      <c r="J85" s="67">
        <v>0.04</v>
      </c>
      <c r="K85" s="67"/>
      <c r="L85" s="67">
        <v>20</v>
      </c>
      <c r="M85" s="67">
        <v>5</v>
      </c>
      <c r="N85" s="67">
        <v>14</v>
      </c>
      <c r="O85" s="67">
        <v>14</v>
      </c>
      <c r="P85" s="67">
        <v>8</v>
      </c>
      <c r="Q85" s="67">
        <v>190</v>
      </c>
      <c r="R85" s="2">
        <v>1.4</v>
      </c>
      <c r="S85" s="23"/>
      <c r="T85" s="3" t="s">
        <v>164</v>
      </c>
      <c r="W85" s="55"/>
      <c r="X85" s="55"/>
    </row>
    <row r="86" spans="2:24" ht="16.5" thickBot="1" x14ac:dyDescent="0.3">
      <c r="B86" s="245"/>
      <c r="C86" s="62" t="s">
        <v>69</v>
      </c>
      <c r="D86" s="67">
        <v>40</v>
      </c>
      <c r="E86" s="2">
        <v>3.2</v>
      </c>
      <c r="F86" s="23">
        <v>0.4</v>
      </c>
      <c r="G86" s="2">
        <v>18.399999999999999</v>
      </c>
      <c r="H86" s="23">
        <v>90</v>
      </c>
      <c r="I86" s="2">
        <v>4.3999999999999997E-2</v>
      </c>
      <c r="J86" s="67">
        <v>1.2E-2</v>
      </c>
      <c r="K86" s="67"/>
      <c r="L86" s="67"/>
      <c r="M86" s="67"/>
      <c r="N86" s="67">
        <v>8</v>
      </c>
      <c r="O86" s="67">
        <v>26</v>
      </c>
      <c r="P86" s="67">
        <v>5.6</v>
      </c>
      <c r="Q86" s="23">
        <v>37.200000000000003</v>
      </c>
      <c r="R86" s="2">
        <v>0.44</v>
      </c>
      <c r="S86" s="67">
        <v>1.28</v>
      </c>
      <c r="T86" s="63" t="s">
        <v>163</v>
      </c>
      <c r="W86" s="55"/>
      <c r="X86" s="55"/>
    </row>
    <row r="87" spans="2:24" ht="16.5" thickBot="1" x14ac:dyDescent="0.3">
      <c r="B87" s="245"/>
      <c r="C87" s="112" t="s">
        <v>89</v>
      </c>
      <c r="D87" s="39">
        <v>40</v>
      </c>
      <c r="E87" s="39">
        <v>2.66</v>
      </c>
      <c r="F87" s="2">
        <v>0.48</v>
      </c>
      <c r="G87" s="67">
        <v>21.2</v>
      </c>
      <c r="H87" s="67">
        <v>99.6</v>
      </c>
      <c r="I87" s="78">
        <v>6.8000000000000005E-2</v>
      </c>
      <c r="J87" s="78">
        <v>3.2000000000000001E-2</v>
      </c>
      <c r="K87" s="78"/>
      <c r="L87" s="78"/>
      <c r="M87" s="78"/>
      <c r="N87" s="78">
        <v>11.6</v>
      </c>
      <c r="O87" s="78">
        <v>60</v>
      </c>
      <c r="P87" s="78">
        <v>18.8</v>
      </c>
      <c r="Q87" s="78">
        <v>94</v>
      </c>
      <c r="R87" s="78">
        <v>1.56</v>
      </c>
      <c r="S87" s="78">
        <v>20.399999999999999</v>
      </c>
      <c r="T87" s="63"/>
      <c r="W87" s="55"/>
      <c r="X87" s="55"/>
    </row>
    <row r="88" spans="2:24" ht="19.149999999999999" customHeight="1" thickBot="1" x14ac:dyDescent="0.3">
      <c r="B88" s="145"/>
      <c r="C88" s="187" t="s">
        <v>13</v>
      </c>
      <c r="D88" s="36">
        <f>SUM(D81:D87)</f>
        <v>940</v>
      </c>
      <c r="E88" s="190">
        <f>SUM(SUM(E81:E87))</f>
        <v>28.71</v>
      </c>
      <c r="F88" s="56">
        <f>SUM(SUM(F81:F87))</f>
        <v>33.179999999999993</v>
      </c>
      <c r="G88" s="87">
        <f>SUM(SUM(G81:G87))</f>
        <v>111.60000000000001</v>
      </c>
      <c r="H88" s="87">
        <f>SUM(SUM(H81:H87))</f>
        <v>861.6</v>
      </c>
      <c r="I88" s="25">
        <f t="shared" ref="I88:S88" si="10">SUM(I81:I87)</f>
        <v>0.39900000000000002</v>
      </c>
      <c r="J88" s="25">
        <f t="shared" si="10"/>
        <v>0.39200000000000002</v>
      </c>
      <c r="K88" s="25">
        <f t="shared" si="10"/>
        <v>0.15</v>
      </c>
      <c r="L88" s="25">
        <f t="shared" si="10"/>
        <v>246.8</v>
      </c>
      <c r="M88" s="25">
        <f t="shared" si="10"/>
        <v>53.93</v>
      </c>
      <c r="N88" s="25">
        <f t="shared" si="10"/>
        <v>181.2</v>
      </c>
      <c r="O88" s="25">
        <f t="shared" si="10"/>
        <v>375.45</v>
      </c>
      <c r="P88" s="25">
        <f t="shared" si="10"/>
        <v>111.46999999999998</v>
      </c>
      <c r="Q88" s="25">
        <f t="shared" si="10"/>
        <v>1820.7900000000002</v>
      </c>
      <c r="R88" s="25">
        <f t="shared" si="10"/>
        <v>7.7330000000000005</v>
      </c>
      <c r="S88" s="25">
        <f t="shared" si="10"/>
        <v>66.53</v>
      </c>
      <c r="T88" s="73"/>
      <c r="W88" s="55"/>
      <c r="X88" s="55"/>
    </row>
    <row r="89" spans="2:24" ht="16.5" thickBot="1" x14ac:dyDescent="0.3">
      <c r="B89" s="146"/>
      <c r="C89" s="114" t="s">
        <v>14</v>
      </c>
      <c r="D89" s="33">
        <f>D88+D80</f>
        <v>1552</v>
      </c>
      <c r="E89" s="10">
        <f>SUM(E80,E88)</f>
        <v>49.47</v>
      </c>
      <c r="F89" s="10">
        <f>SUM(F80,F88)</f>
        <v>54.149999999999991</v>
      </c>
      <c r="G89" s="10">
        <f t="shared" ref="G89:R89" si="11">SUM(G80,G88)</f>
        <v>195.17000000000002</v>
      </c>
      <c r="H89" s="10">
        <f t="shared" si="11"/>
        <v>1468.3000000000002</v>
      </c>
      <c r="I89" s="10">
        <f t="shared" si="11"/>
        <v>0.73699999999999999</v>
      </c>
      <c r="J89" s="10">
        <f t="shared" si="11"/>
        <v>0.66090000000000004</v>
      </c>
      <c r="K89" s="10">
        <f t="shared" si="11"/>
        <v>0.47199999999999998</v>
      </c>
      <c r="L89" s="10">
        <f t="shared" si="11"/>
        <v>349.25</v>
      </c>
      <c r="M89" s="10">
        <f t="shared" si="11"/>
        <v>69.67</v>
      </c>
      <c r="N89" s="10">
        <f t="shared" si="11"/>
        <v>437.9</v>
      </c>
      <c r="O89" s="10">
        <f t="shared" si="11"/>
        <v>711.75</v>
      </c>
      <c r="P89" s="10">
        <f t="shared" si="11"/>
        <v>189.76999999999998</v>
      </c>
      <c r="Q89" s="10">
        <f t="shared" si="11"/>
        <v>2553.09</v>
      </c>
      <c r="R89" s="10">
        <f t="shared" si="11"/>
        <v>12.743000000000002</v>
      </c>
      <c r="S89" s="10">
        <f>SUM(S80,S88)/1000</f>
        <v>0.104155</v>
      </c>
      <c r="T89" s="73"/>
      <c r="W89" s="55"/>
      <c r="X89" s="55"/>
    </row>
    <row r="90" spans="2:24" ht="33.6" customHeight="1" thickBot="1" x14ac:dyDescent="0.3">
      <c r="B90" s="39"/>
      <c r="C90" s="187" t="s">
        <v>15</v>
      </c>
      <c r="D90" s="25"/>
      <c r="E90" s="35">
        <f>E89*100/90</f>
        <v>54.966666666666669</v>
      </c>
      <c r="F90" s="14">
        <f>F89*100/92</f>
        <v>58.8586956521739</v>
      </c>
      <c r="G90" s="14">
        <f>G89*100/383</f>
        <v>50.958224543080938</v>
      </c>
      <c r="H90" s="11">
        <f>H89*100/2720</f>
        <v>53.981617647058833</v>
      </c>
      <c r="I90" s="17">
        <f>I89*100/1.4</f>
        <v>52.642857142857146</v>
      </c>
      <c r="J90" s="35">
        <f>J89*100/1.6</f>
        <v>41.306249999999999</v>
      </c>
      <c r="K90" s="35">
        <f>K89*100/10</f>
        <v>4.72</v>
      </c>
      <c r="L90" s="35">
        <f>L89*100/900</f>
        <v>38.805555555555557</v>
      </c>
      <c r="M90" s="35">
        <f>M89*100/60</f>
        <v>116.11666666666666</v>
      </c>
      <c r="N90" s="35">
        <f>N89*100/1200</f>
        <v>36.491666666666667</v>
      </c>
      <c r="O90" s="35">
        <f>O89*100/1200</f>
        <v>59.3125</v>
      </c>
      <c r="P90" s="35">
        <f>P89*100/300</f>
        <v>63.256666666666668</v>
      </c>
      <c r="Q90" s="35">
        <f>Q89*100/1200</f>
        <v>212.75749999999999</v>
      </c>
      <c r="R90" s="17">
        <f>R89*100/18</f>
        <v>70.794444444444451</v>
      </c>
      <c r="S90" s="17">
        <f>S89*100/0.1</f>
        <v>104.15499999999999</v>
      </c>
      <c r="T90" s="38"/>
      <c r="W90" s="55"/>
      <c r="X90" s="55"/>
    </row>
    <row r="91" spans="2:24" ht="16.5" thickBot="1" x14ac:dyDescent="0.3">
      <c r="B91" s="84"/>
      <c r="T91" s="73"/>
      <c r="W91" s="55"/>
      <c r="X91" s="55"/>
    </row>
    <row r="92" spans="2:24" ht="16.5" customHeight="1" thickBot="1" x14ac:dyDescent="0.3">
      <c r="B92" s="51"/>
      <c r="C92" s="92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255" t="s">
        <v>3</v>
      </c>
      <c r="W92" s="55"/>
      <c r="X92" s="55"/>
    </row>
    <row r="93" spans="2:24" ht="15" customHeight="1" thickBot="1" x14ac:dyDescent="0.3">
      <c r="B93" s="255" t="s">
        <v>1</v>
      </c>
      <c r="C93" s="255" t="s">
        <v>2</v>
      </c>
      <c r="D93" s="255" t="s">
        <v>66</v>
      </c>
      <c r="E93" s="248" t="s">
        <v>54</v>
      </c>
      <c r="F93" s="246"/>
      <c r="G93" s="247"/>
      <c r="H93" s="255" t="s">
        <v>88</v>
      </c>
      <c r="I93" s="248" t="s">
        <v>55</v>
      </c>
      <c r="J93" s="246"/>
      <c r="K93" s="246"/>
      <c r="L93" s="246"/>
      <c r="M93" s="247"/>
      <c r="N93" s="248" t="s">
        <v>60</v>
      </c>
      <c r="O93" s="246"/>
      <c r="P93" s="246"/>
      <c r="Q93" s="246"/>
      <c r="R93" s="246"/>
      <c r="S93" s="247"/>
      <c r="T93" s="256"/>
      <c r="W93" s="55"/>
      <c r="X93" s="55"/>
    </row>
    <row r="94" spans="2:24" ht="40.9" customHeight="1" thickBot="1" x14ac:dyDescent="0.3">
      <c r="B94" s="256"/>
      <c r="C94" s="256"/>
      <c r="D94" s="256"/>
      <c r="E94" s="58" t="s">
        <v>4</v>
      </c>
      <c r="F94" s="58" t="s">
        <v>5</v>
      </c>
      <c r="G94" s="58" t="s">
        <v>6</v>
      </c>
      <c r="H94" s="256"/>
      <c r="I94" s="57" t="s">
        <v>56</v>
      </c>
      <c r="J94" s="57" t="s">
        <v>57</v>
      </c>
      <c r="K94" s="57" t="s">
        <v>68</v>
      </c>
      <c r="L94" s="57" t="s">
        <v>58</v>
      </c>
      <c r="M94" s="57" t="s">
        <v>59</v>
      </c>
      <c r="N94" s="57" t="s">
        <v>61</v>
      </c>
      <c r="O94" s="57" t="s">
        <v>62</v>
      </c>
      <c r="P94" s="57" t="s">
        <v>64</v>
      </c>
      <c r="Q94" s="57" t="s">
        <v>65</v>
      </c>
      <c r="R94" s="57" t="s">
        <v>63</v>
      </c>
      <c r="S94" s="57" t="s">
        <v>67</v>
      </c>
      <c r="T94" s="253"/>
      <c r="W94" s="55"/>
      <c r="X94" s="55"/>
    </row>
    <row r="95" spans="2:24" ht="16.5" thickBot="1" x14ac:dyDescent="0.3">
      <c r="B95" s="135"/>
      <c r="C95" s="110" t="s">
        <v>7</v>
      </c>
      <c r="D95" s="250"/>
      <c r="E95" s="250"/>
      <c r="F95" s="250"/>
      <c r="G95" s="250"/>
      <c r="H95" s="250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254"/>
      <c r="W95" s="55"/>
      <c r="X95" s="55"/>
    </row>
    <row r="96" spans="2:24" ht="16.5" thickBot="1" x14ac:dyDescent="0.3">
      <c r="B96" s="16"/>
      <c r="C96" s="185" t="s">
        <v>23</v>
      </c>
      <c r="D96" s="251"/>
      <c r="E96" s="251"/>
      <c r="F96" s="251"/>
      <c r="G96" s="251"/>
      <c r="H96" s="251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1"/>
      <c r="W96" s="55"/>
      <c r="X96" s="55"/>
    </row>
    <row r="97" spans="2:24" ht="16.5" thickBot="1" x14ac:dyDescent="0.3">
      <c r="B97" s="91"/>
      <c r="C97" s="111" t="s">
        <v>95</v>
      </c>
      <c r="D97" s="2">
        <v>60</v>
      </c>
      <c r="E97" s="23">
        <v>7.6</v>
      </c>
      <c r="F97" s="24">
        <v>7.1</v>
      </c>
      <c r="G97" s="23">
        <v>20.6</v>
      </c>
      <c r="H97" s="2">
        <v>177.6</v>
      </c>
      <c r="I97" s="136">
        <v>7.1999999999999995E-2</v>
      </c>
      <c r="J97" s="136">
        <v>0.08</v>
      </c>
      <c r="K97" s="39">
        <v>0</v>
      </c>
      <c r="L97" s="136">
        <v>0.05</v>
      </c>
      <c r="M97" s="136">
        <v>0.32</v>
      </c>
      <c r="N97" s="13">
        <v>210</v>
      </c>
      <c r="O97" s="137">
        <v>142</v>
      </c>
      <c r="P97" s="137">
        <v>23.2</v>
      </c>
      <c r="Q97" s="137"/>
      <c r="R97" s="137">
        <v>0.94</v>
      </c>
      <c r="S97" s="137">
        <v>0</v>
      </c>
      <c r="T97" s="61" t="s">
        <v>162</v>
      </c>
      <c r="V97" s="134"/>
      <c r="W97" s="55"/>
      <c r="X97" s="55"/>
    </row>
    <row r="98" spans="2:24" ht="16.5" thickBot="1" x14ac:dyDescent="0.3">
      <c r="B98" s="141"/>
      <c r="C98" s="62" t="s">
        <v>129</v>
      </c>
      <c r="D98" s="39">
        <v>205</v>
      </c>
      <c r="E98" s="3">
        <v>7.5</v>
      </c>
      <c r="F98" s="3">
        <v>10.3</v>
      </c>
      <c r="G98" s="3">
        <v>32</v>
      </c>
      <c r="H98" s="3">
        <v>251</v>
      </c>
      <c r="I98" s="136">
        <v>0.1</v>
      </c>
      <c r="J98" s="13">
        <v>0.14000000000000001</v>
      </c>
      <c r="K98" s="138">
        <v>7.0000000000000007E-2</v>
      </c>
      <c r="L98" s="13">
        <v>30.3</v>
      </c>
      <c r="M98" s="138">
        <v>0.5</v>
      </c>
      <c r="N98" s="13">
        <v>126.1</v>
      </c>
      <c r="O98" s="138">
        <v>163.6</v>
      </c>
      <c r="P98" s="13">
        <v>36</v>
      </c>
      <c r="Q98" s="138">
        <v>267.89999999999998</v>
      </c>
      <c r="R98" s="13">
        <v>0.7</v>
      </c>
      <c r="S98" s="137">
        <v>5.8</v>
      </c>
      <c r="T98" s="3">
        <v>229</v>
      </c>
      <c r="W98" s="55"/>
      <c r="X98" s="55"/>
    </row>
    <row r="99" spans="2:24" ht="16.5" thickBot="1" x14ac:dyDescent="0.3">
      <c r="B99" s="244" t="s">
        <v>9</v>
      </c>
      <c r="C99" s="62" t="s">
        <v>94</v>
      </c>
      <c r="D99" s="37">
        <v>200</v>
      </c>
      <c r="E99" s="64">
        <v>0.1</v>
      </c>
      <c r="F99" s="65">
        <v>0</v>
      </c>
      <c r="G99" s="65">
        <v>9</v>
      </c>
      <c r="H99" s="4">
        <v>36</v>
      </c>
      <c r="I99" s="139">
        <v>0.04</v>
      </c>
      <c r="J99" s="139">
        <v>0.01</v>
      </c>
      <c r="K99" s="139"/>
      <c r="L99" s="139">
        <v>0.3</v>
      </c>
      <c r="M99" s="139">
        <v>0.04</v>
      </c>
      <c r="N99" s="139">
        <v>4.5</v>
      </c>
      <c r="O99" s="139">
        <v>7.2</v>
      </c>
      <c r="P99" s="139">
        <v>3.8</v>
      </c>
      <c r="Q99" s="139">
        <v>20.8</v>
      </c>
      <c r="R99" s="140">
        <v>0.7</v>
      </c>
      <c r="S99" s="139">
        <v>0</v>
      </c>
      <c r="T99" s="230">
        <v>376</v>
      </c>
      <c r="W99" s="55"/>
      <c r="X99" s="55"/>
    </row>
    <row r="100" spans="2:24" ht="16.5" thickBot="1" x14ac:dyDescent="0.3">
      <c r="B100" s="244"/>
      <c r="C100" s="62" t="s">
        <v>96</v>
      </c>
      <c r="D100" s="67">
        <v>100</v>
      </c>
      <c r="E100" s="2"/>
      <c r="F100" s="23"/>
      <c r="G100" s="2"/>
      <c r="H100" s="23"/>
      <c r="I100" s="2"/>
      <c r="J100" s="67"/>
      <c r="K100" s="67"/>
      <c r="L100" s="67"/>
      <c r="M100" s="67"/>
      <c r="N100" s="67"/>
      <c r="O100" s="67"/>
      <c r="P100" s="67"/>
      <c r="Q100" s="23"/>
      <c r="R100" s="2"/>
      <c r="S100" s="67"/>
      <c r="T100" s="3"/>
      <c r="W100" s="55"/>
      <c r="X100" s="55"/>
    </row>
    <row r="101" spans="2:24" ht="16.5" thickBot="1" x14ac:dyDescent="0.3">
      <c r="B101" s="244"/>
      <c r="C101" s="62" t="s">
        <v>89</v>
      </c>
      <c r="D101" s="39">
        <v>40</v>
      </c>
      <c r="E101" s="39">
        <v>2</v>
      </c>
      <c r="F101" s="2">
        <v>0.36</v>
      </c>
      <c r="G101" s="67">
        <v>15.87</v>
      </c>
      <c r="H101" s="23">
        <v>74.7</v>
      </c>
      <c r="I101" s="2">
        <v>5.0999999999999997E-2</v>
      </c>
      <c r="J101" s="2">
        <v>2.4E-2</v>
      </c>
      <c r="K101" s="23"/>
      <c r="L101" s="2"/>
      <c r="M101" s="67"/>
      <c r="N101" s="2">
        <v>8.6999999999999993</v>
      </c>
      <c r="O101" s="39">
        <v>45</v>
      </c>
      <c r="P101" s="2">
        <v>14.1</v>
      </c>
      <c r="Q101" s="23">
        <v>70.5</v>
      </c>
      <c r="R101" s="2">
        <v>1.17</v>
      </c>
      <c r="S101" s="67">
        <v>15.3</v>
      </c>
      <c r="T101" s="63" t="s">
        <v>163</v>
      </c>
      <c r="W101" s="55"/>
      <c r="X101" s="55"/>
    </row>
    <row r="102" spans="2:24" ht="16.5" thickBot="1" x14ac:dyDescent="0.3">
      <c r="B102" s="244"/>
      <c r="C102" s="62" t="s">
        <v>69</v>
      </c>
      <c r="D102" s="67">
        <v>40</v>
      </c>
      <c r="E102" s="2">
        <v>3.2</v>
      </c>
      <c r="F102" s="23">
        <v>0.4</v>
      </c>
      <c r="G102" s="2">
        <v>18.399999999999999</v>
      </c>
      <c r="H102" s="23">
        <v>90</v>
      </c>
      <c r="I102" s="2">
        <v>4.3999999999999997E-2</v>
      </c>
      <c r="J102" s="67">
        <v>1.2E-2</v>
      </c>
      <c r="K102" s="67"/>
      <c r="L102" s="67"/>
      <c r="M102" s="67"/>
      <c r="N102" s="67">
        <v>8</v>
      </c>
      <c r="O102" s="67">
        <v>26</v>
      </c>
      <c r="P102" s="67">
        <v>5.6</v>
      </c>
      <c r="Q102" s="23">
        <v>37.200000000000003</v>
      </c>
      <c r="R102" s="2">
        <v>0.44</v>
      </c>
      <c r="S102" s="67">
        <v>1.28</v>
      </c>
      <c r="T102" s="3"/>
      <c r="W102" s="55"/>
      <c r="X102" s="55"/>
    </row>
    <row r="103" spans="2:24" ht="21.6" customHeight="1" thickBot="1" x14ac:dyDescent="0.3">
      <c r="B103" s="186" t="s">
        <v>10</v>
      </c>
      <c r="C103" s="187" t="s">
        <v>11</v>
      </c>
      <c r="D103" s="25">
        <f>SUM(D97:D102)</f>
        <v>645</v>
      </c>
      <c r="E103" s="25">
        <f t="shared" ref="E103:S103" si="12">SUM(E97:E102)</f>
        <v>20.399999999999999</v>
      </c>
      <c r="F103" s="25">
        <f t="shared" si="12"/>
        <v>18.159999999999997</v>
      </c>
      <c r="G103" s="25">
        <f t="shared" si="12"/>
        <v>95.87</v>
      </c>
      <c r="H103" s="32">
        <f t="shared" si="12"/>
        <v>629.30000000000007</v>
      </c>
      <c r="I103" s="42">
        <f t="shared" si="12"/>
        <v>0.307</v>
      </c>
      <c r="J103" s="42">
        <f t="shared" si="12"/>
        <v>0.26600000000000007</v>
      </c>
      <c r="K103" s="42">
        <f t="shared" si="12"/>
        <v>7.0000000000000007E-2</v>
      </c>
      <c r="L103" s="42">
        <f t="shared" si="12"/>
        <v>30.650000000000002</v>
      </c>
      <c r="M103" s="42">
        <f t="shared" si="12"/>
        <v>0.8600000000000001</v>
      </c>
      <c r="N103" s="42">
        <f t="shared" si="12"/>
        <v>357.3</v>
      </c>
      <c r="O103" s="42">
        <f t="shared" si="12"/>
        <v>383.8</v>
      </c>
      <c r="P103" s="42">
        <f t="shared" si="12"/>
        <v>82.699999999999989</v>
      </c>
      <c r="Q103" s="186">
        <f t="shared" si="12"/>
        <v>396.4</v>
      </c>
      <c r="R103" s="42">
        <f t="shared" si="12"/>
        <v>3.9499999999999997</v>
      </c>
      <c r="S103" s="42">
        <f t="shared" si="12"/>
        <v>22.380000000000003</v>
      </c>
      <c r="T103" s="42"/>
      <c r="W103" s="55"/>
      <c r="X103" s="55"/>
    </row>
    <row r="104" spans="2:24" ht="16.5" thickBot="1" x14ac:dyDescent="0.3">
      <c r="B104" s="141"/>
      <c r="C104" s="62" t="s">
        <v>79</v>
      </c>
      <c r="D104" s="63">
        <v>100</v>
      </c>
      <c r="E104" s="39">
        <v>4.4000000000000004</v>
      </c>
      <c r="F104" s="39">
        <v>10.199999999999999</v>
      </c>
      <c r="G104" s="2">
        <v>6</v>
      </c>
      <c r="H104" s="2">
        <v>133.5</v>
      </c>
      <c r="I104" s="5">
        <v>0.01</v>
      </c>
      <c r="J104" s="5">
        <v>7.0000000000000007E-2</v>
      </c>
      <c r="K104" s="5">
        <v>0.22</v>
      </c>
      <c r="L104" s="5">
        <v>20</v>
      </c>
      <c r="M104" s="5">
        <v>1.3</v>
      </c>
      <c r="N104" s="5">
        <v>162.30000000000001</v>
      </c>
      <c r="O104" s="5">
        <v>102.4</v>
      </c>
      <c r="P104" s="5">
        <v>18.7</v>
      </c>
      <c r="Q104" s="142">
        <v>168.3</v>
      </c>
      <c r="R104" s="19">
        <v>1</v>
      </c>
      <c r="S104" s="5">
        <v>3.6</v>
      </c>
      <c r="T104" s="3" t="s">
        <v>119</v>
      </c>
      <c r="W104" s="55"/>
      <c r="X104" s="55"/>
    </row>
    <row r="105" spans="2:24" ht="16.5" thickBot="1" x14ac:dyDescent="0.3">
      <c r="B105" s="66"/>
      <c r="C105" s="113" t="s">
        <v>142</v>
      </c>
      <c r="D105" s="180">
        <v>300</v>
      </c>
      <c r="E105" s="180">
        <v>6.27</v>
      </c>
      <c r="F105" s="180">
        <v>7.4</v>
      </c>
      <c r="G105" s="180">
        <v>33.9</v>
      </c>
      <c r="H105" s="180">
        <v>227.3</v>
      </c>
      <c r="I105" s="154">
        <v>7.0000000000000007E-2</v>
      </c>
      <c r="J105" s="153">
        <v>5.3999999999999999E-2</v>
      </c>
      <c r="K105" s="153">
        <v>0.1</v>
      </c>
      <c r="L105" s="153">
        <v>153</v>
      </c>
      <c r="M105" s="153">
        <v>5.52</v>
      </c>
      <c r="N105" s="153">
        <v>15.61</v>
      </c>
      <c r="O105" s="153">
        <v>54.05</v>
      </c>
      <c r="P105" s="153">
        <v>19.22</v>
      </c>
      <c r="Q105" s="153">
        <v>333.3</v>
      </c>
      <c r="R105" s="153">
        <v>0.81</v>
      </c>
      <c r="S105" s="153">
        <v>15.43</v>
      </c>
      <c r="T105" s="3">
        <v>118</v>
      </c>
      <c r="W105" s="55"/>
      <c r="X105" s="55"/>
    </row>
    <row r="106" spans="2:24" ht="15" customHeight="1" thickBot="1" x14ac:dyDescent="0.3">
      <c r="B106" s="188" t="s">
        <v>12</v>
      </c>
      <c r="C106" s="62" t="s">
        <v>84</v>
      </c>
      <c r="D106" s="67">
        <v>110</v>
      </c>
      <c r="E106" s="43">
        <v>8.4</v>
      </c>
      <c r="F106" s="15">
        <v>12</v>
      </c>
      <c r="G106" s="15">
        <v>9</v>
      </c>
      <c r="H106" s="15">
        <v>178</v>
      </c>
      <c r="I106" s="136">
        <v>0.03</v>
      </c>
      <c r="J106" s="13">
        <v>0.05</v>
      </c>
      <c r="K106" s="138"/>
      <c r="L106" s="13">
        <v>7.4</v>
      </c>
      <c r="M106" s="138">
        <v>1</v>
      </c>
      <c r="N106" s="13">
        <v>32.4</v>
      </c>
      <c r="O106" s="138">
        <v>84.5</v>
      </c>
      <c r="P106" s="13">
        <v>13.6</v>
      </c>
      <c r="Q106" s="138">
        <v>176.8</v>
      </c>
      <c r="R106" s="13">
        <v>1.1000000000000001</v>
      </c>
      <c r="S106" s="137">
        <v>3.6</v>
      </c>
      <c r="T106" s="3" t="s">
        <v>166</v>
      </c>
      <c r="W106" s="55"/>
      <c r="X106" s="55"/>
    </row>
    <row r="107" spans="2:24" ht="15" customHeight="1" thickBot="1" x14ac:dyDescent="0.3">
      <c r="B107" s="245"/>
      <c r="C107" s="62" t="s">
        <v>75</v>
      </c>
      <c r="D107" s="2">
        <v>200</v>
      </c>
      <c r="E107" s="19">
        <v>6.8</v>
      </c>
      <c r="F107" s="19">
        <v>5.9</v>
      </c>
      <c r="G107" s="19">
        <v>40</v>
      </c>
      <c r="H107" s="5">
        <v>240.5</v>
      </c>
      <c r="I107" s="142">
        <v>0.08</v>
      </c>
      <c r="J107" s="19">
        <v>0.04</v>
      </c>
      <c r="K107" s="142">
        <v>0.1</v>
      </c>
      <c r="L107" s="19">
        <v>37.299999999999997</v>
      </c>
      <c r="M107" s="142"/>
      <c r="N107" s="19">
        <v>16</v>
      </c>
      <c r="O107" s="142">
        <v>56</v>
      </c>
      <c r="P107" s="19">
        <v>9.3000000000000007</v>
      </c>
      <c r="Q107" s="19">
        <v>70.599999999999994</v>
      </c>
      <c r="R107" s="142">
        <v>1.4</v>
      </c>
      <c r="S107" s="19">
        <v>4.0999999999999996</v>
      </c>
      <c r="T107" s="88">
        <v>203</v>
      </c>
      <c r="W107" s="55"/>
      <c r="X107" s="55"/>
    </row>
    <row r="108" spans="2:24" ht="18" customHeight="1" thickBot="1" x14ac:dyDescent="0.3">
      <c r="B108" s="245"/>
      <c r="C108" s="112" t="s">
        <v>74</v>
      </c>
      <c r="D108" s="2">
        <v>200</v>
      </c>
      <c r="E108" s="83">
        <v>0.3</v>
      </c>
      <c r="F108" s="82">
        <v>0.1</v>
      </c>
      <c r="G108" s="82">
        <v>10.3</v>
      </c>
      <c r="H108" s="20">
        <v>43.5</v>
      </c>
      <c r="I108" s="90">
        <v>0.01</v>
      </c>
      <c r="J108" s="86">
        <v>0.01</v>
      </c>
      <c r="K108" s="90"/>
      <c r="L108" s="86">
        <v>4.0999999999999996</v>
      </c>
      <c r="M108" s="90">
        <v>2.5</v>
      </c>
      <c r="N108" s="86">
        <v>13</v>
      </c>
      <c r="O108" s="90">
        <v>10</v>
      </c>
      <c r="P108" s="152">
        <v>9</v>
      </c>
      <c r="Q108" s="86">
        <v>75</v>
      </c>
      <c r="R108" s="90">
        <v>0.2</v>
      </c>
      <c r="S108" s="90">
        <v>0.8</v>
      </c>
      <c r="T108" s="3" t="s">
        <v>171</v>
      </c>
      <c r="W108" s="55"/>
      <c r="X108" s="55"/>
    </row>
    <row r="109" spans="2:24" ht="16.5" thickBot="1" x14ac:dyDescent="0.3">
      <c r="B109" s="245"/>
      <c r="C109" s="62" t="s">
        <v>69</v>
      </c>
      <c r="D109" s="67">
        <v>40</v>
      </c>
      <c r="E109" s="2">
        <v>3.2</v>
      </c>
      <c r="F109" s="23">
        <v>0.4</v>
      </c>
      <c r="G109" s="2">
        <v>18.399999999999999</v>
      </c>
      <c r="H109" s="23">
        <v>90</v>
      </c>
      <c r="I109" s="2">
        <v>4.3999999999999997E-2</v>
      </c>
      <c r="J109" s="67">
        <v>1.2E-2</v>
      </c>
      <c r="K109" s="67"/>
      <c r="L109" s="67"/>
      <c r="M109" s="67"/>
      <c r="N109" s="67">
        <v>8</v>
      </c>
      <c r="O109" s="67">
        <v>26</v>
      </c>
      <c r="P109" s="67">
        <v>5.6</v>
      </c>
      <c r="Q109" s="23">
        <v>37.200000000000003</v>
      </c>
      <c r="R109" s="2">
        <v>0.44</v>
      </c>
      <c r="S109" s="67">
        <v>1.28</v>
      </c>
      <c r="T109" s="3" t="s">
        <v>164</v>
      </c>
      <c r="W109" s="55"/>
      <c r="X109" s="55"/>
    </row>
    <row r="110" spans="2:24" ht="16.5" thickBot="1" x14ac:dyDescent="0.3">
      <c r="B110" s="245"/>
      <c r="C110" s="112" t="s">
        <v>89</v>
      </c>
      <c r="D110" s="51">
        <v>30</v>
      </c>
      <c r="E110" s="68">
        <v>2</v>
      </c>
      <c r="F110" s="69">
        <v>0.36</v>
      </c>
      <c r="G110" s="144">
        <v>15.87</v>
      </c>
      <c r="H110" s="70">
        <v>74.7</v>
      </c>
      <c r="I110" s="2">
        <v>5.0999999999999997E-2</v>
      </c>
      <c r="J110" s="2">
        <v>2.4E-2</v>
      </c>
      <c r="K110" s="51"/>
      <c r="L110" s="2"/>
      <c r="M110" s="51"/>
      <c r="N110" s="2">
        <v>8.6999999999999993</v>
      </c>
      <c r="O110" s="51">
        <v>45</v>
      </c>
      <c r="P110" s="2">
        <v>14.1</v>
      </c>
      <c r="Q110" s="51">
        <v>70.5</v>
      </c>
      <c r="R110" s="79">
        <v>1.17</v>
      </c>
      <c r="S110" s="67">
        <v>15.3</v>
      </c>
      <c r="T110" s="63" t="s">
        <v>163</v>
      </c>
      <c r="W110" s="55"/>
      <c r="X110" s="55"/>
    </row>
    <row r="111" spans="2:24" ht="23.45" customHeight="1" thickBot="1" x14ac:dyDescent="0.3">
      <c r="B111" s="145"/>
      <c r="C111" s="187" t="s">
        <v>13</v>
      </c>
      <c r="D111" s="36">
        <f>SUM(D104:D110)</f>
        <v>980</v>
      </c>
      <c r="E111" s="190">
        <f>SUM(SUM(E104:E110))</f>
        <v>31.37</v>
      </c>
      <c r="F111" s="56">
        <f>SUM(SUM(F104:F110))</f>
        <v>36.36</v>
      </c>
      <c r="G111" s="87">
        <f>SUM(SUM(G104:G110))</f>
        <v>133.47</v>
      </c>
      <c r="H111" s="87">
        <f>SUM(SUM(H104:H110))</f>
        <v>987.5</v>
      </c>
      <c r="I111" s="190">
        <f>SUM(SUM(I104:I110))</f>
        <v>0.29499999999999998</v>
      </c>
      <c r="J111" s="190">
        <f t="shared" ref="J111:S111" si="13">SUM(SUM(J104:J110))</f>
        <v>0.26</v>
      </c>
      <c r="K111" s="190">
        <f t="shared" si="13"/>
        <v>0.42000000000000004</v>
      </c>
      <c r="L111" s="190">
        <f t="shared" si="13"/>
        <v>221.79999999999998</v>
      </c>
      <c r="M111" s="190">
        <f t="shared" si="13"/>
        <v>10.32</v>
      </c>
      <c r="N111" s="190">
        <f t="shared" si="13"/>
        <v>256.01000000000005</v>
      </c>
      <c r="O111" s="190">
        <f t="shared" si="13"/>
        <v>377.95</v>
      </c>
      <c r="P111" s="190">
        <f t="shared" si="13"/>
        <v>89.52</v>
      </c>
      <c r="Q111" s="190">
        <f t="shared" si="13"/>
        <v>931.70000000000016</v>
      </c>
      <c r="R111" s="190">
        <f t="shared" si="13"/>
        <v>6.120000000000001</v>
      </c>
      <c r="S111" s="190">
        <f t="shared" si="13"/>
        <v>44.110000000000007</v>
      </c>
      <c r="T111" s="73"/>
      <c r="W111" s="55"/>
      <c r="X111" s="55"/>
    </row>
    <row r="112" spans="2:24" ht="21" customHeight="1" thickBot="1" x14ac:dyDescent="0.3">
      <c r="B112" s="146"/>
      <c r="C112" s="114" t="s">
        <v>14</v>
      </c>
      <c r="D112" s="16">
        <f>D103+D111</f>
        <v>1625</v>
      </c>
      <c r="E112" s="16">
        <f t="shared" ref="E112:R112" si="14">SUM(E103,E111)</f>
        <v>51.769999999999996</v>
      </c>
      <c r="F112" s="16">
        <f t="shared" si="14"/>
        <v>54.519999999999996</v>
      </c>
      <c r="G112" s="16">
        <f t="shared" si="14"/>
        <v>229.34</v>
      </c>
      <c r="H112" s="16">
        <f t="shared" si="14"/>
        <v>1616.8000000000002</v>
      </c>
      <c r="I112" s="16">
        <f t="shared" si="14"/>
        <v>0.60199999999999998</v>
      </c>
      <c r="J112" s="16">
        <f t="shared" si="14"/>
        <v>0.52600000000000002</v>
      </c>
      <c r="K112" s="16">
        <f t="shared" si="14"/>
        <v>0.49000000000000005</v>
      </c>
      <c r="L112" s="16">
        <f t="shared" si="14"/>
        <v>252.45</v>
      </c>
      <c r="M112" s="16">
        <f t="shared" si="14"/>
        <v>11.18</v>
      </c>
      <c r="N112" s="16">
        <f t="shared" si="14"/>
        <v>613.31000000000006</v>
      </c>
      <c r="O112" s="16">
        <f t="shared" si="14"/>
        <v>761.75</v>
      </c>
      <c r="P112" s="16">
        <f t="shared" si="14"/>
        <v>172.21999999999997</v>
      </c>
      <c r="Q112" s="16">
        <f t="shared" si="14"/>
        <v>1328.1000000000001</v>
      </c>
      <c r="R112" s="16">
        <f t="shared" si="14"/>
        <v>10.07</v>
      </c>
      <c r="S112" s="16">
        <f>SUM(S103,S111)/1000</f>
        <v>6.6490000000000007E-2</v>
      </c>
      <c r="T112" s="73"/>
      <c r="W112" s="55"/>
      <c r="X112" s="55"/>
    </row>
    <row r="113" spans="2:24" ht="36" customHeight="1" thickBot="1" x14ac:dyDescent="0.3">
      <c r="B113" s="39"/>
      <c r="C113" s="191" t="s">
        <v>15</v>
      </c>
      <c r="D113" s="34"/>
      <c r="E113" s="35">
        <f>E112*100/90</f>
        <v>57.522222222222226</v>
      </c>
      <c r="F113" s="14">
        <f>F112*100/92</f>
        <v>59.260869565217391</v>
      </c>
      <c r="G113" s="14">
        <f>G112*100/383</f>
        <v>59.879895561357699</v>
      </c>
      <c r="H113" s="11">
        <f>H112*100/2720</f>
        <v>59.441176470588246</v>
      </c>
      <c r="I113" s="17">
        <f>I112*100/1.4</f>
        <v>43</v>
      </c>
      <c r="J113" s="35">
        <f>J112*100/1.6</f>
        <v>32.875</v>
      </c>
      <c r="K113" s="35">
        <f>K112*100/10</f>
        <v>4.9000000000000004</v>
      </c>
      <c r="L113" s="35">
        <f>L112*100/900</f>
        <v>28.05</v>
      </c>
      <c r="M113" s="35">
        <f>M112*100/60</f>
        <v>18.633333333333333</v>
      </c>
      <c r="N113" s="35">
        <f>N112*100/1200</f>
        <v>51.109166666666674</v>
      </c>
      <c r="O113" s="35">
        <f>O112*100/1200</f>
        <v>63.479166666666664</v>
      </c>
      <c r="P113" s="35">
        <f>P112*100/300</f>
        <v>57.406666666666652</v>
      </c>
      <c r="Q113" s="35">
        <f>Q112*100/1200</f>
        <v>110.675</v>
      </c>
      <c r="R113" s="17">
        <f>R112*100/18</f>
        <v>55.944444444444443</v>
      </c>
      <c r="S113" s="17">
        <f>S112*100/0.1</f>
        <v>66.490000000000009</v>
      </c>
      <c r="T113" s="73"/>
      <c r="W113" s="55"/>
      <c r="X113" s="55"/>
    </row>
    <row r="114" spans="2:24" ht="17.45" customHeight="1" x14ac:dyDescent="0.25">
      <c r="B114" s="51"/>
      <c r="C114" s="76"/>
      <c r="D114" s="3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73"/>
      <c r="W114" s="55"/>
      <c r="X114" s="55"/>
    </row>
    <row r="115" spans="2:24" x14ac:dyDescent="0.25">
      <c r="B115" s="51"/>
      <c r="C115" s="92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73"/>
      <c r="W115" s="55"/>
      <c r="X115" s="55"/>
    </row>
    <row r="116" spans="2:24" ht="16.5" thickBot="1" x14ac:dyDescent="0.3">
      <c r="B116" s="51"/>
      <c r="C116" s="92"/>
      <c r="D116" s="51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W116" s="55"/>
      <c r="X116" s="55"/>
    </row>
    <row r="117" spans="2:24" ht="16.5" customHeight="1" thickBot="1" x14ac:dyDescent="0.3">
      <c r="B117" s="51"/>
      <c r="C117" s="92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255" t="s">
        <v>3</v>
      </c>
      <c r="W117" s="55"/>
      <c r="X117" s="55"/>
    </row>
    <row r="118" spans="2:24" ht="15" customHeight="1" thickBot="1" x14ac:dyDescent="0.3">
      <c r="B118" s="255" t="s">
        <v>1</v>
      </c>
      <c r="C118" s="255" t="s">
        <v>2</v>
      </c>
      <c r="D118" s="255" t="s">
        <v>66</v>
      </c>
      <c r="E118" s="248" t="s">
        <v>54</v>
      </c>
      <c r="F118" s="246"/>
      <c r="G118" s="247"/>
      <c r="H118" s="255" t="s">
        <v>88</v>
      </c>
      <c r="I118" s="248" t="s">
        <v>55</v>
      </c>
      <c r="J118" s="246"/>
      <c r="K118" s="246"/>
      <c r="L118" s="246"/>
      <c r="M118" s="247"/>
      <c r="N118" s="248" t="s">
        <v>60</v>
      </c>
      <c r="O118" s="246"/>
      <c r="P118" s="246"/>
      <c r="Q118" s="246"/>
      <c r="R118" s="246"/>
      <c r="S118" s="247"/>
      <c r="T118" s="256"/>
      <c r="W118" s="55"/>
      <c r="X118" s="55"/>
    </row>
    <row r="119" spans="2:24" ht="41.45" customHeight="1" thickBot="1" x14ac:dyDescent="0.3">
      <c r="B119" s="256"/>
      <c r="C119" s="256"/>
      <c r="D119" s="256"/>
      <c r="E119" s="58" t="s">
        <v>4</v>
      </c>
      <c r="F119" s="58" t="s">
        <v>5</v>
      </c>
      <c r="G119" s="58" t="s">
        <v>6</v>
      </c>
      <c r="H119" s="256"/>
      <c r="I119" s="57" t="s">
        <v>56</v>
      </c>
      <c r="J119" s="57" t="s">
        <v>57</v>
      </c>
      <c r="K119" s="57" t="s">
        <v>68</v>
      </c>
      <c r="L119" s="57" t="s">
        <v>58</v>
      </c>
      <c r="M119" s="57" t="s">
        <v>59</v>
      </c>
      <c r="N119" s="57" t="s">
        <v>61</v>
      </c>
      <c r="O119" s="57" t="s">
        <v>62</v>
      </c>
      <c r="P119" s="57" t="s">
        <v>64</v>
      </c>
      <c r="Q119" s="57" t="s">
        <v>65</v>
      </c>
      <c r="R119" s="57" t="s">
        <v>63</v>
      </c>
      <c r="S119" s="57" t="s">
        <v>67</v>
      </c>
      <c r="T119" s="253"/>
      <c r="W119" s="55"/>
      <c r="X119" s="55"/>
    </row>
    <row r="120" spans="2:24" ht="16.5" thickBot="1" x14ac:dyDescent="0.3">
      <c r="B120" s="135"/>
      <c r="C120" s="110" t="s">
        <v>29</v>
      </c>
      <c r="D120" s="250"/>
      <c r="E120" s="250"/>
      <c r="F120" s="250"/>
      <c r="G120" s="250"/>
      <c r="H120" s="250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254"/>
      <c r="W120" s="55"/>
      <c r="X120" s="55"/>
    </row>
    <row r="121" spans="2:24" ht="15" customHeight="1" thickBot="1" x14ac:dyDescent="0.3">
      <c r="B121" s="16"/>
      <c r="C121" s="189" t="s">
        <v>28</v>
      </c>
      <c r="D121" s="251"/>
      <c r="E121" s="251"/>
      <c r="F121" s="251"/>
      <c r="G121" s="251"/>
      <c r="H121" s="251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1"/>
      <c r="W121" s="55"/>
      <c r="X121" s="55"/>
    </row>
    <row r="122" spans="2:24" ht="16.5" thickBot="1" x14ac:dyDescent="0.3">
      <c r="B122" s="141"/>
      <c r="C122" s="111" t="s">
        <v>95</v>
      </c>
      <c r="D122" s="2">
        <v>60</v>
      </c>
      <c r="E122" s="23">
        <v>7.6</v>
      </c>
      <c r="F122" s="24">
        <v>7.1</v>
      </c>
      <c r="G122" s="23">
        <v>20.6</v>
      </c>
      <c r="H122" s="2">
        <v>177.6</v>
      </c>
      <c r="I122" s="136">
        <v>7.1999999999999995E-2</v>
      </c>
      <c r="J122" s="136">
        <v>0.08</v>
      </c>
      <c r="K122" s="39">
        <v>0</v>
      </c>
      <c r="L122" s="136">
        <v>0.05</v>
      </c>
      <c r="M122" s="136">
        <v>0.32</v>
      </c>
      <c r="N122" s="13">
        <v>210</v>
      </c>
      <c r="O122" s="137">
        <v>142</v>
      </c>
      <c r="P122" s="137">
        <v>23.2</v>
      </c>
      <c r="Q122" s="137"/>
      <c r="R122" s="137">
        <v>0.94</v>
      </c>
      <c r="S122" s="137">
        <v>0</v>
      </c>
      <c r="T122" s="61" t="s">
        <v>162</v>
      </c>
      <c r="W122" s="55"/>
      <c r="X122" s="55"/>
    </row>
    <row r="123" spans="2:24" ht="16.5" thickBot="1" x14ac:dyDescent="0.3">
      <c r="B123" s="66"/>
      <c r="C123" s="62" t="s">
        <v>81</v>
      </c>
      <c r="D123" s="39">
        <v>205</v>
      </c>
      <c r="E123" s="104">
        <v>7.8</v>
      </c>
      <c r="F123" s="23">
        <v>12.2</v>
      </c>
      <c r="G123" s="2">
        <v>44.5</v>
      </c>
      <c r="H123" s="24">
        <v>319</v>
      </c>
      <c r="I123" s="136">
        <v>0.13</v>
      </c>
      <c r="J123" s="13">
        <v>0.15</v>
      </c>
      <c r="K123" s="13">
        <v>7.0000000000000007E-2</v>
      </c>
      <c r="L123" s="138">
        <v>69.099999999999994</v>
      </c>
      <c r="M123" s="13"/>
      <c r="N123" s="138">
        <v>144.5</v>
      </c>
      <c r="O123" s="13">
        <v>204.4</v>
      </c>
      <c r="P123" s="138">
        <v>22.9</v>
      </c>
      <c r="Q123" s="13">
        <v>302</v>
      </c>
      <c r="R123" s="13">
        <v>2.9</v>
      </c>
      <c r="S123" s="137">
        <v>6.5</v>
      </c>
      <c r="T123" s="226" t="s">
        <v>170</v>
      </c>
      <c r="W123" s="55"/>
      <c r="X123" s="55"/>
    </row>
    <row r="124" spans="2:24" ht="16.5" thickBot="1" x14ac:dyDescent="0.3">
      <c r="B124" s="141"/>
      <c r="C124" s="62" t="s">
        <v>94</v>
      </c>
      <c r="D124" s="37">
        <v>200</v>
      </c>
      <c r="E124" s="64">
        <v>0.1</v>
      </c>
      <c r="F124" s="65">
        <v>0</v>
      </c>
      <c r="G124" s="65">
        <v>9</v>
      </c>
      <c r="H124" s="4">
        <v>36</v>
      </c>
      <c r="I124" s="139">
        <v>0.04</v>
      </c>
      <c r="J124" s="139">
        <v>0.01</v>
      </c>
      <c r="K124" s="139"/>
      <c r="L124" s="139">
        <v>0.3</v>
      </c>
      <c r="M124" s="139">
        <v>0.04</v>
      </c>
      <c r="N124" s="139">
        <v>4.5</v>
      </c>
      <c r="O124" s="139">
        <v>7.2</v>
      </c>
      <c r="P124" s="139">
        <v>3.8</v>
      </c>
      <c r="Q124" s="139">
        <v>20.8</v>
      </c>
      <c r="R124" s="140">
        <v>0.7</v>
      </c>
      <c r="S124" s="139">
        <v>0</v>
      </c>
      <c r="T124" s="230">
        <v>376</v>
      </c>
      <c r="W124" s="55"/>
      <c r="X124" s="55"/>
    </row>
    <row r="125" spans="2:24" ht="16.5" thickBot="1" x14ac:dyDescent="0.3">
      <c r="B125" s="141"/>
      <c r="C125" s="62" t="s">
        <v>114</v>
      </c>
      <c r="D125" s="23">
        <v>100</v>
      </c>
      <c r="E125" s="158">
        <v>1.5</v>
      </c>
      <c r="F125" s="161">
        <v>0.5</v>
      </c>
      <c r="G125" s="161">
        <v>21</v>
      </c>
      <c r="H125" s="161">
        <v>94.5</v>
      </c>
      <c r="I125" s="154">
        <v>0.04</v>
      </c>
      <c r="J125" s="153">
        <v>0.05</v>
      </c>
      <c r="K125" s="153"/>
      <c r="L125" s="153">
        <v>20</v>
      </c>
      <c r="M125" s="153">
        <v>10</v>
      </c>
      <c r="N125" s="153">
        <v>8</v>
      </c>
      <c r="O125" s="153">
        <v>28</v>
      </c>
      <c r="P125" s="153">
        <v>42</v>
      </c>
      <c r="Q125" s="153">
        <v>348</v>
      </c>
      <c r="R125" s="153">
        <v>0.6</v>
      </c>
      <c r="S125" s="153">
        <v>0.05</v>
      </c>
      <c r="T125" s="3" t="s">
        <v>169</v>
      </c>
      <c r="W125" s="55"/>
      <c r="X125" s="55"/>
    </row>
    <row r="126" spans="2:24" ht="16.5" thickBot="1" x14ac:dyDescent="0.3">
      <c r="B126" s="188"/>
      <c r="C126" s="62"/>
      <c r="D126" s="89"/>
      <c r="E126" s="45"/>
      <c r="F126" s="45"/>
      <c r="G126" s="45"/>
      <c r="H126" s="45"/>
      <c r="I126" s="162"/>
      <c r="J126" s="163"/>
      <c r="K126" s="163"/>
      <c r="L126" s="163"/>
      <c r="M126" s="163"/>
      <c r="N126" s="163"/>
      <c r="O126" s="163"/>
      <c r="P126" s="163"/>
      <c r="Q126" s="163"/>
      <c r="R126" s="164"/>
      <c r="S126" s="165"/>
      <c r="T126" s="77"/>
      <c r="W126" s="55"/>
      <c r="X126" s="55"/>
    </row>
    <row r="127" spans="2:24" ht="19.149999999999999" customHeight="1" thickBot="1" x14ac:dyDescent="0.3">
      <c r="B127" s="186" t="s">
        <v>10</v>
      </c>
      <c r="C127" s="187" t="s">
        <v>11</v>
      </c>
      <c r="D127" s="32">
        <f>SUM(D122:D126)</f>
        <v>565</v>
      </c>
      <c r="E127" s="42">
        <f t="shared" ref="E127:S127" si="15">SUM(E122:E126)</f>
        <v>17</v>
      </c>
      <c r="F127" s="32">
        <f t="shared" si="15"/>
        <v>19.799999999999997</v>
      </c>
      <c r="G127" s="42">
        <f t="shared" si="15"/>
        <v>95.1</v>
      </c>
      <c r="H127" s="32">
        <f t="shared" si="15"/>
        <v>627.1</v>
      </c>
      <c r="I127" s="42">
        <f t="shared" si="15"/>
        <v>0.28200000000000003</v>
      </c>
      <c r="J127" s="42">
        <f t="shared" si="15"/>
        <v>0.28999999999999998</v>
      </c>
      <c r="K127" s="42">
        <f t="shared" si="15"/>
        <v>7.0000000000000007E-2</v>
      </c>
      <c r="L127" s="42">
        <f t="shared" si="15"/>
        <v>89.449999999999989</v>
      </c>
      <c r="M127" s="42">
        <f t="shared" si="15"/>
        <v>10.36</v>
      </c>
      <c r="N127" s="42">
        <f t="shared" si="15"/>
        <v>367</v>
      </c>
      <c r="O127" s="42">
        <f t="shared" si="15"/>
        <v>381.59999999999997</v>
      </c>
      <c r="P127" s="42">
        <f t="shared" si="15"/>
        <v>91.899999999999991</v>
      </c>
      <c r="Q127" s="42">
        <f t="shared" si="15"/>
        <v>670.8</v>
      </c>
      <c r="R127" s="42">
        <f t="shared" si="15"/>
        <v>5.14</v>
      </c>
      <c r="S127" s="42">
        <f t="shared" si="15"/>
        <v>6.55</v>
      </c>
      <c r="T127" s="42"/>
      <c r="W127" s="55"/>
      <c r="X127" s="55"/>
    </row>
    <row r="128" spans="2:24" ht="15.6" customHeight="1" thickBot="1" x14ac:dyDescent="0.3">
      <c r="B128" s="141"/>
      <c r="C128" s="119" t="s">
        <v>83</v>
      </c>
      <c r="D128" s="3">
        <v>100</v>
      </c>
      <c r="E128" s="39">
        <v>1</v>
      </c>
      <c r="F128" s="39">
        <v>3.5</v>
      </c>
      <c r="G128" s="2">
        <v>6.3</v>
      </c>
      <c r="H128" s="2">
        <v>61</v>
      </c>
      <c r="I128" s="5">
        <v>0.1</v>
      </c>
      <c r="J128" s="5">
        <v>0.11</v>
      </c>
      <c r="K128" s="5"/>
      <c r="L128" s="5">
        <v>159.5</v>
      </c>
      <c r="M128" s="5">
        <v>33.299999999999997</v>
      </c>
      <c r="N128" s="5">
        <v>20</v>
      </c>
      <c r="O128" s="5">
        <v>30.8</v>
      </c>
      <c r="P128" s="5">
        <v>12.6</v>
      </c>
      <c r="Q128" s="142">
        <v>210.6</v>
      </c>
      <c r="R128" s="19">
        <v>0.7</v>
      </c>
      <c r="S128" s="5">
        <v>1.1000000000000001</v>
      </c>
      <c r="T128" s="63" t="s">
        <v>168</v>
      </c>
      <c r="W128" s="55"/>
      <c r="X128" s="55"/>
    </row>
    <row r="129" spans="2:24" ht="16.5" thickBot="1" x14ac:dyDescent="0.3">
      <c r="B129" s="66"/>
      <c r="C129" s="62" t="s">
        <v>72</v>
      </c>
      <c r="D129" s="51">
        <v>250</v>
      </c>
      <c r="E129" s="30">
        <v>2.8</v>
      </c>
      <c r="F129" s="31">
        <v>4.0999999999999996</v>
      </c>
      <c r="G129" s="31">
        <v>12.3</v>
      </c>
      <c r="H129" s="9">
        <v>97.4</v>
      </c>
      <c r="I129" s="143">
        <v>0.06</v>
      </c>
      <c r="J129" s="19">
        <v>0.06</v>
      </c>
      <c r="K129" s="142"/>
      <c r="L129" s="19">
        <v>2.1</v>
      </c>
      <c r="M129" s="142">
        <v>3.7</v>
      </c>
      <c r="N129" s="19">
        <v>17.3</v>
      </c>
      <c r="O129" s="142">
        <v>46.7</v>
      </c>
      <c r="P129" s="19">
        <v>17</v>
      </c>
      <c r="Q129" s="142">
        <v>405.8</v>
      </c>
      <c r="R129" s="19">
        <v>0.8</v>
      </c>
      <c r="S129" s="5">
        <v>4</v>
      </c>
      <c r="T129" s="3">
        <v>129</v>
      </c>
      <c r="W129" s="55"/>
      <c r="X129" s="55"/>
    </row>
    <row r="130" spans="2:24" ht="18.95" customHeight="1" thickBot="1" x14ac:dyDescent="0.3">
      <c r="B130" s="57" t="s">
        <v>12</v>
      </c>
      <c r="C130" s="115" t="s">
        <v>82</v>
      </c>
      <c r="D130" s="23">
        <v>100</v>
      </c>
      <c r="E130" s="39">
        <v>13.8</v>
      </c>
      <c r="F130" s="39">
        <v>10.1</v>
      </c>
      <c r="G130" s="2">
        <v>2.6</v>
      </c>
      <c r="H130" s="67">
        <v>156.5</v>
      </c>
      <c r="I130" s="67">
        <v>7.0000000000000007E-2</v>
      </c>
      <c r="J130" s="67">
        <v>0.11</v>
      </c>
      <c r="K130" s="67">
        <v>0.22600000000000001</v>
      </c>
      <c r="L130" s="67">
        <v>22.1</v>
      </c>
      <c r="M130" s="67"/>
      <c r="N130" s="67">
        <v>77.8</v>
      </c>
      <c r="O130" s="67">
        <v>135.69999999999999</v>
      </c>
      <c r="P130" s="67">
        <v>17.399999999999999</v>
      </c>
      <c r="Q130" s="23">
        <v>160.6</v>
      </c>
      <c r="R130" s="2">
        <v>0.5</v>
      </c>
      <c r="S130" s="67">
        <v>14.9</v>
      </c>
      <c r="T130" s="13" t="s">
        <v>120</v>
      </c>
      <c r="W130" s="55"/>
      <c r="X130" s="55"/>
    </row>
    <row r="131" spans="2:24" ht="16.5" thickBot="1" x14ac:dyDescent="0.3">
      <c r="B131" s="57"/>
      <c r="C131" s="62" t="s">
        <v>25</v>
      </c>
      <c r="D131" s="2">
        <v>200</v>
      </c>
      <c r="E131" s="82">
        <v>4.8</v>
      </c>
      <c r="F131" s="82">
        <v>6</v>
      </c>
      <c r="G131" s="82">
        <v>49.3</v>
      </c>
      <c r="H131" s="20">
        <v>270.5</v>
      </c>
      <c r="I131" s="8">
        <v>0.04</v>
      </c>
      <c r="J131" s="20">
        <v>0.04</v>
      </c>
      <c r="K131" s="8">
        <v>0.09</v>
      </c>
      <c r="L131" s="20">
        <v>35.4</v>
      </c>
      <c r="M131" s="8">
        <v>0.4</v>
      </c>
      <c r="N131" s="20">
        <v>19.100000000000001</v>
      </c>
      <c r="O131" s="8">
        <v>96</v>
      </c>
      <c r="P131" s="41">
        <v>32</v>
      </c>
      <c r="Q131" s="20">
        <v>61.3</v>
      </c>
      <c r="R131" s="8">
        <v>0.13</v>
      </c>
      <c r="S131" s="8">
        <v>1.1000000000000001</v>
      </c>
      <c r="T131" s="3">
        <v>304</v>
      </c>
      <c r="W131" s="55"/>
      <c r="X131" s="55"/>
    </row>
    <row r="132" spans="2:24" ht="15.95" customHeight="1" thickBot="1" x14ac:dyDescent="0.3">
      <c r="B132" s="188"/>
      <c r="C132" s="62" t="s">
        <v>71</v>
      </c>
      <c r="D132" s="86">
        <v>200</v>
      </c>
      <c r="E132" s="90">
        <v>1</v>
      </c>
      <c r="F132" s="86">
        <v>0.1</v>
      </c>
      <c r="G132" s="90">
        <v>15.5</v>
      </c>
      <c r="H132" s="86">
        <v>67</v>
      </c>
      <c r="I132" s="166">
        <v>0.01</v>
      </c>
      <c r="J132" s="167" t="s">
        <v>106</v>
      </c>
      <c r="K132" s="167" t="s">
        <v>27</v>
      </c>
      <c r="L132" s="167" t="s">
        <v>105</v>
      </c>
      <c r="M132" s="167">
        <v>0.2</v>
      </c>
      <c r="N132" s="167">
        <v>20.100000000000001</v>
      </c>
      <c r="O132" s="167">
        <v>19.2</v>
      </c>
      <c r="P132" s="167">
        <v>14.4</v>
      </c>
      <c r="Q132" s="167" t="s">
        <v>27</v>
      </c>
      <c r="R132" s="167">
        <v>0.69</v>
      </c>
      <c r="S132" s="168" t="s">
        <v>107</v>
      </c>
      <c r="T132" s="3">
        <v>349</v>
      </c>
      <c r="W132" s="55"/>
      <c r="X132" s="55"/>
    </row>
    <row r="133" spans="2:24" ht="16.5" thickBot="1" x14ac:dyDescent="0.3">
      <c r="B133" s="141"/>
      <c r="C133" s="62" t="s">
        <v>69</v>
      </c>
      <c r="D133" s="67">
        <v>40</v>
      </c>
      <c r="E133" s="2">
        <v>3.2</v>
      </c>
      <c r="F133" s="23">
        <v>0.4</v>
      </c>
      <c r="G133" s="2">
        <v>18.399999999999999</v>
      </c>
      <c r="H133" s="23">
        <v>90</v>
      </c>
      <c r="I133" s="2">
        <v>4.3999999999999997E-2</v>
      </c>
      <c r="J133" s="67">
        <v>1.2E-2</v>
      </c>
      <c r="K133" s="67"/>
      <c r="L133" s="67"/>
      <c r="M133" s="67"/>
      <c r="N133" s="67">
        <v>8</v>
      </c>
      <c r="O133" s="67">
        <v>26</v>
      </c>
      <c r="P133" s="67">
        <v>5.6</v>
      </c>
      <c r="Q133" s="23">
        <v>37.200000000000003</v>
      </c>
      <c r="R133" s="2">
        <v>0.44</v>
      </c>
      <c r="S133" s="67">
        <v>1.28</v>
      </c>
      <c r="T133" s="3" t="s">
        <v>164</v>
      </c>
      <c r="W133" s="55"/>
      <c r="X133" s="55"/>
    </row>
    <row r="134" spans="2:24" ht="16.5" thickBot="1" x14ac:dyDescent="0.3">
      <c r="B134" s="141"/>
      <c r="C134" s="112" t="s">
        <v>89</v>
      </c>
      <c r="D134" s="39">
        <v>40</v>
      </c>
      <c r="E134" s="39">
        <v>2.66</v>
      </c>
      <c r="F134" s="2">
        <v>0.48</v>
      </c>
      <c r="G134" s="67">
        <v>21.2</v>
      </c>
      <c r="H134" s="67">
        <v>99.6</v>
      </c>
      <c r="I134" s="78">
        <v>6.8000000000000005E-2</v>
      </c>
      <c r="J134" s="78">
        <v>3.2000000000000001E-2</v>
      </c>
      <c r="K134" s="78"/>
      <c r="L134" s="78"/>
      <c r="M134" s="78"/>
      <c r="N134" s="78">
        <v>11.6</v>
      </c>
      <c r="O134" s="78">
        <v>60</v>
      </c>
      <c r="P134" s="78">
        <v>18.8</v>
      </c>
      <c r="Q134" s="78">
        <v>94</v>
      </c>
      <c r="R134" s="78">
        <v>1.56</v>
      </c>
      <c r="S134" s="78">
        <v>20.399999999999999</v>
      </c>
      <c r="T134" s="63" t="s">
        <v>163</v>
      </c>
      <c r="W134" s="55"/>
      <c r="X134" s="55"/>
    </row>
    <row r="135" spans="2:24" ht="21.6" customHeight="1" thickBot="1" x14ac:dyDescent="0.3">
      <c r="B135" s="145"/>
      <c r="C135" s="187" t="s">
        <v>13</v>
      </c>
      <c r="D135" s="36">
        <f>SUM(D128:D134)</f>
        <v>930</v>
      </c>
      <c r="E135" s="190">
        <f>SUM(SUM(E128:E134))</f>
        <v>29.26</v>
      </c>
      <c r="F135" s="56">
        <f>SUM(SUM(F128:F134))</f>
        <v>24.68</v>
      </c>
      <c r="G135" s="87">
        <f>SUM(SUM(G128:G134))</f>
        <v>125.60000000000001</v>
      </c>
      <c r="H135" s="87">
        <f>SUM(SUM(H128:H134))</f>
        <v>842</v>
      </c>
      <c r="I135" s="190">
        <f t="shared" ref="I135:S135" si="16">SUM(SUM(I128:I134))</f>
        <v>0.39200000000000002</v>
      </c>
      <c r="J135" s="190">
        <f t="shared" si="16"/>
        <v>0.36399999999999999</v>
      </c>
      <c r="K135" s="190">
        <f t="shared" si="16"/>
        <v>0.316</v>
      </c>
      <c r="L135" s="190">
        <f t="shared" si="16"/>
        <v>219.1</v>
      </c>
      <c r="M135" s="190">
        <f t="shared" si="16"/>
        <v>37.6</v>
      </c>
      <c r="N135" s="190">
        <f t="shared" si="16"/>
        <v>173.89999999999998</v>
      </c>
      <c r="O135" s="190">
        <f t="shared" si="16"/>
        <v>414.4</v>
      </c>
      <c r="P135" s="190">
        <f t="shared" si="16"/>
        <v>117.8</v>
      </c>
      <c r="Q135" s="190">
        <f t="shared" si="16"/>
        <v>969.5</v>
      </c>
      <c r="R135" s="190">
        <f t="shared" si="16"/>
        <v>4.82</v>
      </c>
      <c r="S135" s="190">
        <f t="shared" si="16"/>
        <v>42.78</v>
      </c>
      <c r="T135" s="10"/>
      <c r="W135" s="55"/>
      <c r="X135" s="55"/>
    </row>
    <row r="136" spans="2:24" ht="16.5" thickBot="1" x14ac:dyDescent="0.3">
      <c r="B136" s="146"/>
      <c r="C136" s="120" t="s">
        <v>14</v>
      </c>
      <c r="D136" s="10">
        <f>D135+D127</f>
        <v>1495</v>
      </c>
      <c r="E136" s="10">
        <f t="shared" ref="E136:R136" si="17">SUM(E127,E135)</f>
        <v>46.260000000000005</v>
      </c>
      <c r="F136" s="10">
        <f t="shared" si="17"/>
        <v>44.48</v>
      </c>
      <c r="G136" s="10">
        <f t="shared" si="17"/>
        <v>220.7</v>
      </c>
      <c r="H136" s="10">
        <f t="shared" si="17"/>
        <v>1469.1</v>
      </c>
      <c r="I136" s="10">
        <f t="shared" si="17"/>
        <v>0.67400000000000004</v>
      </c>
      <c r="J136" s="10">
        <f t="shared" si="17"/>
        <v>0.65399999999999991</v>
      </c>
      <c r="K136" s="10">
        <f t="shared" si="17"/>
        <v>0.38600000000000001</v>
      </c>
      <c r="L136" s="10">
        <f t="shared" si="17"/>
        <v>308.54999999999995</v>
      </c>
      <c r="M136" s="10">
        <f t="shared" si="17"/>
        <v>47.96</v>
      </c>
      <c r="N136" s="10">
        <f t="shared" si="17"/>
        <v>540.9</v>
      </c>
      <c r="O136" s="10">
        <f t="shared" si="17"/>
        <v>796</v>
      </c>
      <c r="P136" s="10">
        <f t="shared" si="17"/>
        <v>209.7</v>
      </c>
      <c r="Q136" s="10">
        <f t="shared" si="17"/>
        <v>1640.3</v>
      </c>
      <c r="R136" s="10">
        <f t="shared" si="17"/>
        <v>9.9600000000000009</v>
      </c>
      <c r="S136" s="10">
        <f>SUM(S127,S135)/1000</f>
        <v>4.9329999999999999E-2</v>
      </c>
      <c r="T136" s="73"/>
      <c r="W136" s="55"/>
      <c r="X136" s="55"/>
    </row>
    <row r="137" spans="2:24" ht="35.1" customHeight="1" thickBot="1" x14ac:dyDescent="0.3">
      <c r="B137" s="39"/>
      <c r="C137" s="191" t="s">
        <v>15</v>
      </c>
      <c r="D137" s="34"/>
      <c r="E137" s="35">
        <f>E136*100/90</f>
        <v>51.400000000000013</v>
      </c>
      <c r="F137" s="14">
        <f>F136*100/92</f>
        <v>48.347826086956523</v>
      </c>
      <c r="G137" s="14">
        <f>G136*100/383</f>
        <v>57.624020887728463</v>
      </c>
      <c r="H137" s="11">
        <f>H136*100/2720</f>
        <v>54.011029411764703</v>
      </c>
      <c r="I137" s="17">
        <f>I136*100/1.4</f>
        <v>48.142857142857153</v>
      </c>
      <c r="J137" s="35">
        <f>J136*100/1.6</f>
        <v>40.874999999999993</v>
      </c>
      <c r="K137" s="35">
        <f>K136*100/10</f>
        <v>3.8600000000000003</v>
      </c>
      <c r="L137" s="35">
        <f>L136*100/900</f>
        <v>34.283333333333331</v>
      </c>
      <c r="M137" s="35">
        <f>M136*100/60</f>
        <v>79.933333333333337</v>
      </c>
      <c r="N137" s="35">
        <f>N136*100/1200</f>
        <v>45.075000000000003</v>
      </c>
      <c r="O137" s="35">
        <f>O136*100/1200</f>
        <v>66.333333333333329</v>
      </c>
      <c r="P137" s="35">
        <f>P136*100/300</f>
        <v>69.900000000000006</v>
      </c>
      <c r="Q137" s="35">
        <f>Q136*100/1200</f>
        <v>136.69166666666666</v>
      </c>
      <c r="R137" s="17">
        <f>R136*100/18</f>
        <v>55.333333333333343</v>
      </c>
      <c r="S137" s="17">
        <f>S136*100/0.1</f>
        <v>49.33</v>
      </c>
      <c r="T137" s="73"/>
      <c r="W137" s="55"/>
      <c r="X137" s="55"/>
    </row>
    <row r="138" spans="2:24" ht="16.5" thickBot="1" x14ac:dyDescent="0.3">
      <c r="B138" s="51"/>
      <c r="C138" s="76"/>
      <c r="D138" s="3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86"/>
      <c r="W138" s="55"/>
      <c r="X138" s="55"/>
    </row>
    <row r="139" spans="2:24" ht="16.5" customHeight="1" thickBot="1" x14ac:dyDescent="0.3">
      <c r="B139" s="51"/>
      <c r="C139" s="51"/>
      <c r="D139" s="92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255" t="s">
        <v>3</v>
      </c>
      <c r="U139" s="73"/>
      <c r="W139" s="55"/>
      <c r="X139" s="55"/>
    </row>
    <row r="140" spans="2:24" ht="15" customHeight="1" thickBot="1" x14ac:dyDescent="0.3">
      <c r="B140" s="255" t="s">
        <v>1</v>
      </c>
      <c r="C140" s="255" t="s">
        <v>2</v>
      </c>
      <c r="D140" s="255" t="s">
        <v>66</v>
      </c>
      <c r="E140" s="248" t="s">
        <v>54</v>
      </c>
      <c r="F140" s="246"/>
      <c r="G140" s="247"/>
      <c r="H140" s="255" t="s">
        <v>88</v>
      </c>
      <c r="I140" s="248" t="s">
        <v>55</v>
      </c>
      <c r="J140" s="246"/>
      <c r="K140" s="246"/>
      <c r="L140" s="246"/>
      <c r="M140" s="247"/>
      <c r="N140" s="248" t="s">
        <v>60</v>
      </c>
      <c r="O140" s="246"/>
      <c r="P140" s="246"/>
      <c r="Q140" s="246"/>
      <c r="R140" s="246"/>
      <c r="S140" s="247"/>
      <c r="T140" s="256"/>
      <c r="W140" s="55"/>
      <c r="X140" s="55"/>
    </row>
    <row r="141" spans="2:24" ht="39.6" customHeight="1" thickBot="1" x14ac:dyDescent="0.3">
      <c r="B141" s="256"/>
      <c r="C141" s="256"/>
      <c r="D141" s="256"/>
      <c r="E141" s="58" t="s">
        <v>4</v>
      </c>
      <c r="F141" s="58" t="s">
        <v>5</v>
      </c>
      <c r="G141" s="58" t="s">
        <v>6</v>
      </c>
      <c r="H141" s="256"/>
      <c r="I141" s="57" t="s">
        <v>56</v>
      </c>
      <c r="J141" s="57" t="s">
        <v>57</v>
      </c>
      <c r="K141" s="57" t="s">
        <v>68</v>
      </c>
      <c r="L141" s="57" t="s">
        <v>58</v>
      </c>
      <c r="M141" s="57" t="s">
        <v>59</v>
      </c>
      <c r="N141" s="57" t="s">
        <v>61</v>
      </c>
      <c r="O141" s="57" t="s">
        <v>62</v>
      </c>
      <c r="P141" s="57" t="s">
        <v>64</v>
      </c>
      <c r="Q141" s="57" t="s">
        <v>65</v>
      </c>
      <c r="R141" s="57" t="s">
        <v>63</v>
      </c>
      <c r="S141" s="57" t="s">
        <v>67</v>
      </c>
      <c r="T141" s="253"/>
      <c r="W141" s="55"/>
      <c r="X141" s="55"/>
    </row>
    <row r="142" spans="2:24" ht="16.5" thickBot="1" x14ac:dyDescent="0.3">
      <c r="B142" s="135"/>
      <c r="C142" s="110" t="s">
        <v>29</v>
      </c>
      <c r="D142" s="250"/>
      <c r="E142" s="250"/>
      <c r="F142" s="250"/>
      <c r="G142" s="250"/>
      <c r="H142" s="250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254"/>
      <c r="W142" s="55"/>
      <c r="X142" s="55"/>
    </row>
    <row r="143" spans="2:24" ht="16.5" thickBot="1" x14ac:dyDescent="0.3">
      <c r="B143" s="16"/>
      <c r="C143" s="189" t="s">
        <v>30</v>
      </c>
      <c r="D143" s="252"/>
      <c r="E143" s="252"/>
      <c r="F143" s="252"/>
      <c r="G143" s="252"/>
      <c r="H143" s="252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2"/>
      <c r="W143" s="55"/>
      <c r="X143" s="55"/>
    </row>
    <row r="144" spans="2:24" ht="16.5" thickBot="1" x14ac:dyDescent="0.3">
      <c r="B144" s="109"/>
      <c r="C144" s="121" t="s">
        <v>109</v>
      </c>
      <c r="D144" s="63">
        <v>60</v>
      </c>
      <c r="E144" s="3">
        <v>7.7</v>
      </c>
      <c r="F144" s="3">
        <v>7</v>
      </c>
      <c r="G144" s="3">
        <v>0.4</v>
      </c>
      <c r="H144" s="3">
        <v>95.2</v>
      </c>
      <c r="I144" s="136">
        <v>4.2999999999999997E-2</v>
      </c>
      <c r="J144" s="13">
        <v>0.26600000000000001</v>
      </c>
      <c r="K144" s="138">
        <v>1.333</v>
      </c>
      <c r="L144" s="13">
        <v>15.76</v>
      </c>
      <c r="M144" s="138"/>
      <c r="N144" s="13">
        <v>33.340000000000003</v>
      </c>
      <c r="O144" s="138">
        <v>116.3</v>
      </c>
      <c r="P144" s="13">
        <v>7.27</v>
      </c>
      <c r="Q144" s="138">
        <v>84.85</v>
      </c>
      <c r="R144" s="13">
        <v>1.5</v>
      </c>
      <c r="S144" s="13">
        <v>0</v>
      </c>
      <c r="T144" s="2" t="s">
        <v>137</v>
      </c>
      <c r="W144" s="55"/>
      <c r="X144" s="55"/>
    </row>
    <row r="145" spans="2:24" ht="16.5" thickBot="1" x14ac:dyDescent="0.3">
      <c r="B145" s="141"/>
      <c r="C145" s="121" t="s">
        <v>108</v>
      </c>
      <c r="D145" s="40">
        <v>255</v>
      </c>
      <c r="E145" s="41">
        <v>4</v>
      </c>
      <c r="F145" s="41">
        <v>8.4</v>
      </c>
      <c r="G145" s="8">
        <v>20.74</v>
      </c>
      <c r="H145" s="20">
        <v>174.6</v>
      </c>
      <c r="I145" s="136">
        <v>7.4999999999999997E-2</v>
      </c>
      <c r="J145" s="13">
        <v>0.21</v>
      </c>
      <c r="K145" s="138">
        <v>7.0000000000000007E-2</v>
      </c>
      <c r="L145" s="13">
        <v>32.9</v>
      </c>
      <c r="M145" s="138">
        <v>0.9</v>
      </c>
      <c r="N145" s="13">
        <v>194.6</v>
      </c>
      <c r="O145" s="138">
        <v>151.25</v>
      </c>
      <c r="P145" s="13">
        <v>24.25</v>
      </c>
      <c r="Q145" s="138">
        <v>232</v>
      </c>
      <c r="R145" s="13">
        <v>0.45</v>
      </c>
      <c r="S145" s="137">
        <v>16</v>
      </c>
      <c r="T145" s="3">
        <v>93</v>
      </c>
      <c r="W145" s="55"/>
      <c r="X145" s="55"/>
    </row>
    <row r="146" spans="2:24" ht="21" customHeight="1" thickBot="1" x14ac:dyDescent="0.3">
      <c r="B146" s="57" t="s">
        <v>20</v>
      </c>
      <c r="C146" s="62" t="s">
        <v>17</v>
      </c>
      <c r="D146" s="37">
        <v>200</v>
      </c>
      <c r="E146" s="64">
        <v>3.3</v>
      </c>
      <c r="F146" s="65">
        <v>3.1</v>
      </c>
      <c r="G146" s="65">
        <v>9.1999999999999993</v>
      </c>
      <c r="H146" s="4">
        <v>78</v>
      </c>
      <c r="I146" s="46">
        <v>0.04</v>
      </c>
      <c r="J146" s="170">
        <v>0.17</v>
      </c>
      <c r="K146" s="170"/>
      <c r="L146" s="170">
        <v>15.6</v>
      </c>
      <c r="M146" s="170">
        <v>0.68</v>
      </c>
      <c r="N146" s="170">
        <v>143</v>
      </c>
      <c r="O146" s="170">
        <v>130</v>
      </c>
      <c r="P146" s="170">
        <v>34</v>
      </c>
      <c r="Q146" s="170">
        <v>220</v>
      </c>
      <c r="R146" s="46">
        <v>1</v>
      </c>
      <c r="S146" s="170">
        <v>5.2</v>
      </c>
      <c r="T146" s="3">
        <v>382</v>
      </c>
      <c r="W146" s="55"/>
      <c r="X146" s="55"/>
    </row>
    <row r="147" spans="2:24" ht="16.5" thickBot="1" x14ac:dyDescent="0.3">
      <c r="B147" s="188"/>
      <c r="C147" s="62" t="s">
        <v>69</v>
      </c>
      <c r="D147" s="67">
        <v>40</v>
      </c>
      <c r="E147" s="2">
        <v>3.2</v>
      </c>
      <c r="F147" s="23">
        <v>0.4</v>
      </c>
      <c r="G147" s="2">
        <v>18.399999999999999</v>
      </c>
      <c r="H147" s="23">
        <v>90</v>
      </c>
      <c r="I147" s="2">
        <v>4.3999999999999997E-2</v>
      </c>
      <c r="J147" s="67">
        <v>1.2E-2</v>
      </c>
      <c r="K147" s="67"/>
      <c r="L147" s="67"/>
      <c r="M147" s="67"/>
      <c r="N147" s="67">
        <v>8</v>
      </c>
      <c r="O147" s="67">
        <v>26</v>
      </c>
      <c r="P147" s="67">
        <v>5.6</v>
      </c>
      <c r="Q147" s="23">
        <v>37.200000000000003</v>
      </c>
      <c r="R147" s="2">
        <v>0.44</v>
      </c>
      <c r="S147" s="67">
        <v>1.28</v>
      </c>
      <c r="T147" s="3" t="s">
        <v>164</v>
      </c>
      <c r="W147" s="55"/>
      <c r="X147" s="55"/>
    </row>
    <row r="148" spans="2:24" ht="16.5" thickBot="1" x14ac:dyDescent="0.3">
      <c r="B148" s="188"/>
      <c r="C148" s="62" t="s">
        <v>110</v>
      </c>
      <c r="D148" s="39">
        <v>33</v>
      </c>
      <c r="E148" s="2">
        <v>0.3</v>
      </c>
      <c r="F148" s="2"/>
      <c r="G148" s="2">
        <v>26.3</v>
      </c>
      <c r="H148" s="23">
        <v>107.6</v>
      </c>
      <c r="I148" s="39">
        <v>0</v>
      </c>
      <c r="J148" s="2">
        <v>0</v>
      </c>
      <c r="K148" s="67">
        <v>0</v>
      </c>
      <c r="L148" s="67">
        <v>0</v>
      </c>
      <c r="M148" s="67">
        <v>0</v>
      </c>
      <c r="N148" s="67">
        <v>8.25</v>
      </c>
      <c r="O148" s="67">
        <v>4</v>
      </c>
      <c r="P148" s="67">
        <v>1.98</v>
      </c>
      <c r="Q148" s="23">
        <v>0</v>
      </c>
      <c r="R148" s="2">
        <v>0.46200000000000002</v>
      </c>
      <c r="S148" s="67">
        <v>0</v>
      </c>
      <c r="T148" s="63" t="s">
        <v>158</v>
      </c>
      <c r="W148" s="55"/>
      <c r="X148" s="55"/>
    </row>
    <row r="149" spans="2:24" ht="21.6" customHeight="1" thickBot="1" x14ac:dyDescent="0.3">
      <c r="B149" s="186" t="s">
        <v>10</v>
      </c>
      <c r="C149" s="187" t="s">
        <v>11</v>
      </c>
      <c r="D149" s="25">
        <f>SUM(D144:D148)</f>
        <v>588</v>
      </c>
      <c r="E149" s="25">
        <f t="shared" ref="E149:S149" si="18">SUM(E144:E148)</f>
        <v>18.5</v>
      </c>
      <c r="F149" s="25">
        <f t="shared" si="18"/>
        <v>18.899999999999999</v>
      </c>
      <c r="G149" s="42">
        <f t="shared" si="18"/>
        <v>75.039999999999992</v>
      </c>
      <c r="H149" s="32">
        <f t="shared" si="18"/>
        <v>545.4</v>
      </c>
      <c r="I149" s="42">
        <f t="shared" si="18"/>
        <v>0.20200000000000001</v>
      </c>
      <c r="J149" s="25">
        <f t="shared" si="18"/>
        <v>0.65800000000000003</v>
      </c>
      <c r="K149" s="32">
        <f t="shared" si="18"/>
        <v>1.403</v>
      </c>
      <c r="L149" s="42">
        <f t="shared" si="18"/>
        <v>64.259999999999991</v>
      </c>
      <c r="M149" s="25">
        <f t="shared" si="18"/>
        <v>1.58</v>
      </c>
      <c r="N149" s="25">
        <f t="shared" si="18"/>
        <v>387.19</v>
      </c>
      <c r="O149" s="25">
        <f t="shared" si="18"/>
        <v>427.55</v>
      </c>
      <c r="P149" s="25">
        <f t="shared" si="18"/>
        <v>73.099999999999994</v>
      </c>
      <c r="Q149" s="42">
        <f t="shared" si="18"/>
        <v>574.05000000000007</v>
      </c>
      <c r="R149" s="42">
        <f t="shared" si="18"/>
        <v>3.8520000000000003</v>
      </c>
      <c r="S149" s="42">
        <f t="shared" si="18"/>
        <v>22.48</v>
      </c>
      <c r="T149" s="42"/>
      <c r="W149" s="55"/>
      <c r="X149" s="55"/>
    </row>
    <row r="150" spans="2:24" ht="16.5" thickBot="1" x14ac:dyDescent="0.3">
      <c r="B150" s="141"/>
      <c r="C150" s="111" t="s">
        <v>130</v>
      </c>
      <c r="D150" s="67">
        <v>100</v>
      </c>
      <c r="E150" s="181">
        <v>1.5</v>
      </c>
      <c r="F150" s="181">
        <v>6.2</v>
      </c>
      <c r="G150" s="181">
        <v>7.7</v>
      </c>
      <c r="H150" s="181">
        <v>92.6</v>
      </c>
      <c r="I150" s="159">
        <v>0.03</v>
      </c>
      <c r="J150" s="182">
        <v>0.04</v>
      </c>
      <c r="K150" s="159"/>
      <c r="L150" s="182">
        <v>10.8</v>
      </c>
      <c r="M150" s="159">
        <v>5.0999999999999996</v>
      </c>
      <c r="N150" s="182">
        <v>27</v>
      </c>
      <c r="O150" s="159">
        <v>38</v>
      </c>
      <c r="P150" s="159">
        <v>17</v>
      </c>
      <c r="Q150" s="182">
        <v>271.3</v>
      </c>
      <c r="R150" s="159">
        <v>1.3</v>
      </c>
      <c r="S150" s="160">
        <v>3.6</v>
      </c>
      <c r="T150" s="3">
        <v>53</v>
      </c>
      <c r="W150" s="55"/>
      <c r="X150" s="55"/>
    </row>
    <row r="151" spans="2:24" ht="15" customHeight="1" thickBot="1" x14ac:dyDescent="0.3">
      <c r="B151" s="188" t="s">
        <v>12</v>
      </c>
      <c r="C151" s="122" t="s">
        <v>131</v>
      </c>
      <c r="D151" s="23">
        <v>260</v>
      </c>
      <c r="E151" s="183">
        <v>2.6</v>
      </c>
      <c r="F151" s="184">
        <v>6.6</v>
      </c>
      <c r="G151" s="184">
        <v>10.8</v>
      </c>
      <c r="H151" s="142">
        <v>113</v>
      </c>
      <c r="I151" s="19">
        <v>0.06</v>
      </c>
      <c r="J151" s="142">
        <v>0.05</v>
      </c>
      <c r="K151" s="19">
        <v>0.125</v>
      </c>
      <c r="L151" s="142">
        <v>40</v>
      </c>
      <c r="M151" s="19">
        <v>5.8</v>
      </c>
      <c r="N151" s="142">
        <v>29.3</v>
      </c>
      <c r="O151" s="19">
        <v>56.3</v>
      </c>
      <c r="P151" s="142">
        <v>20.5</v>
      </c>
      <c r="Q151" s="19">
        <v>300.60000000000002</v>
      </c>
      <c r="R151" s="5">
        <v>0.7</v>
      </c>
      <c r="S151" s="5">
        <v>3.44</v>
      </c>
      <c r="T151" s="3">
        <v>116</v>
      </c>
      <c r="W151" s="55"/>
      <c r="X151" s="55"/>
    </row>
    <row r="152" spans="2:24" ht="16.5" thickBot="1" x14ac:dyDescent="0.3">
      <c r="B152" s="141"/>
      <c r="C152" s="62" t="s">
        <v>76</v>
      </c>
      <c r="D152" s="67">
        <v>100</v>
      </c>
      <c r="E152" s="26">
        <v>12.8</v>
      </c>
      <c r="F152" s="26">
        <v>13.6</v>
      </c>
      <c r="G152" s="26">
        <v>4</v>
      </c>
      <c r="H152" s="6">
        <v>190</v>
      </c>
      <c r="I152" s="43">
        <v>0.04</v>
      </c>
      <c r="J152" s="15">
        <v>0.05</v>
      </c>
      <c r="K152" s="15"/>
      <c r="L152" s="15">
        <v>3</v>
      </c>
      <c r="M152" s="15">
        <v>1.4</v>
      </c>
      <c r="N152" s="15">
        <v>15</v>
      </c>
      <c r="O152" s="15">
        <v>96</v>
      </c>
      <c r="P152" s="15">
        <v>15</v>
      </c>
      <c r="Q152" s="15">
        <v>198.6</v>
      </c>
      <c r="R152" s="15">
        <v>1.89</v>
      </c>
      <c r="S152" s="15">
        <v>3.1</v>
      </c>
      <c r="T152" s="3">
        <v>325</v>
      </c>
      <c r="W152" s="55"/>
      <c r="X152" s="55"/>
    </row>
    <row r="153" spans="2:24" ht="16.5" thickBot="1" x14ac:dyDescent="0.3">
      <c r="B153" s="141"/>
      <c r="C153" s="62" t="s">
        <v>22</v>
      </c>
      <c r="D153" s="179">
        <v>200</v>
      </c>
      <c r="E153" s="8">
        <v>4.9000000000000004</v>
      </c>
      <c r="F153" s="82">
        <v>5.3</v>
      </c>
      <c r="G153" s="82">
        <v>31.7</v>
      </c>
      <c r="H153" s="41">
        <v>194.5</v>
      </c>
      <c r="I153" s="41">
        <v>0.16</v>
      </c>
      <c r="J153" s="41">
        <v>0.14000000000000001</v>
      </c>
      <c r="K153" s="41">
        <v>0.15</v>
      </c>
      <c r="L153" s="41">
        <v>40</v>
      </c>
      <c r="M153" s="41">
        <v>5.3</v>
      </c>
      <c r="N153" s="41">
        <v>52</v>
      </c>
      <c r="O153" s="41">
        <v>98</v>
      </c>
      <c r="P153" s="41">
        <v>32</v>
      </c>
      <c r="Q153" s="41">
        <v>832</v>
      </c>
      <c r="R153" s="41">
        <v>1.06</v>
      </c>
      <c r="S153" s="41">
        <v>5.6</v>
      </c>
      <c r="T153" s="63">
        <v>312</v>
      </c>
      <c r="W153" s="55"/>
      <c r="X153" s="55"/>
    </row>
    <row r="154" spans="2:24" ht="16.5" thickBot="1" x14ac:dyDescent="0.3">
      <c r="B154" s="188"/>
      <c r="C154" s="62" t="s">
        <v>99</v>
      </c>
      <c r="D154" s="23">
        <v>212</v>
      </c>
      <c r="E154" s="39">
        <v>0.2</v>
      </c>
      <c r="F154" s="2">
        <v>0.01</v>
      </c>
      <c r="G154" s="67">
        <v>9.9</v>
      </c>
      <c r="H154" s="67">
        <v>41</v>
      </c>
      <c r="I154" s="67">
        <v>0.01</v>
      </c>
      <c r="J154" s="67">
        <v>8.9999999999999998E-4</v>
      </c>
      <c r="K154" s="67"/>
      <c r="L154" s="67">
        <v>0.05</v>
      </c>
      <c r="M154" s="67">
        <v>2.2000000000000002</v>
      </c>
      <c r="N154" s="67">
        <v>15.8</v>
      </c>
      <c r="O154" s="67">
        <v>8</v>
      </c>
      <c r="P154" s="67">
        <v>6</v>
      </c>
      <c r="Q154" s="67">
        <v>33.700000000000003</v>
      </c>
      <c r="R154" s="67">
        <v>0.78</v>
      </c>
      <c r="S154" s="67">
        <v>5.0000000000000001E-3</v>
      </c>
      <c r="T154" s="3">
        <v>377</v>
      </c>
      <c r="W154" s="55"/>
      <c r="X154" s="55"/>
    </row>
    <row r="155" spans="2:24" ht="16.5" thickBot="1" x14ac:dyDescent="0.3">
      <c r="B155" s="141"/>
      <c r="C155" s="62" t="s">
        <v>69</v>
      </c>
      <c r="D155" s="67">
        <v>40</v>
      </c>
      <c r="E155" s="2">
        <v>3.2</v>
      </c>
      <c r="F155" s="23">
        <v>0.4</v>
      </c>
      <c r="G155" s="2">
        <v>18.399999999999999</v>
      </c>
      <c r="H155" s="23">
        <v>90</v>
      </c>
      <c r="I155" s="2">
        <v>4.3999999999999997E-2</v>
      </c>
      <c r="J155" s="67">
        <v>1.2E-2</v>
      </c>
      <c r="K155" s="67"/>
      <c r="L155" s="67"/>
      <c r="M155" s="67"/>
      <c r="N155" s="67">
        <v>8</v>
      </c>
      <c r="O155" s="67">
        <v>26</v>
      </c>
      <c r="P155" s="67">
        <v>5.6</v>
      </c>
      <c r="Q155" s="23">
        <v>37.200000000000003</v>
      </c>
      <c r="R155" s="2">
        <v>0.44</v>
      </c>
      <c r="S155" s="67">
        <v>1.28</v>
      </c>
      <c r="T155" s="3" t="s">
        <v>164</v>
      </c>
      <c r="W155" s="55"/>
      <c r="X155" s="55"/>
    </row>
    <row r="156" spans="2:24" ht="16.5" thickBot="1" x14ac:dyDescent="0.3">
      <c r="B156" s="141"/>
      <c r="C156" s="112" t="s">
        <v>89</v>
      </c>
      <c r="D156" s="39">
        <v>40</v>
      </c>
      <c r="E156" s="39">
        <v>2.66</v>
      </c>
      <c r="F156" s="2">
        <v>0.48</v>
      </c>
      <c r="G156" s="67">
        <v>21.2</v>
      </c>
      <c r="H156" s="67">
        <v>99.6</v>
      </c>
      <c r="I156" s="78">
        <v>6.8000000000000005E-2</v>
      </c>
      <c r="J156" s="78">
        <v>3.2000000000000001E-2</v>
      </c>
      <c r="K156" s="78"/>
      <c r="L156" s="78"/>
      <c r="M156" s="78"/>
      <c r="N156" s="78">
        <v>11.6</v>
      </c>
      <c r="O156" s="78">
        <v>60</v>
      </c>
      <c r="P156" s="78">
        <v>18.8</v>
      </c>
      <c r="Q156" s="78">
        <v>94</v>
      </c>
      <c r="R156" s="78">
        <v>1.56</v>
      </c>
      <c r="S156" s="78">
        <v>20.399999999999999</v>
      </c>
      <c r="T156" s="63" t="s">
        <v>163</v>
      </c>
      <c r="W156" s="55"/>
      <c r="X156" s="55"/>
    </row>
    <row r="157" spans="2:24" ht="22.15" customHeight="1" thickBot="1" x14ac:dyDescent="0.3">
      <c r="B157" s="145"/>
      <c r="C157" s="187" t="s">
        <v>13</v>
      </c>
      <c r="D157" s="192">
        <f>SUM(D150:D156)</f>
        <v>952</v>
      </c>
      <c r="E157" s="192">
        <f>SUM(SUM(E150:E156))</f>
        <v>27.859999999999996</v>
      </c>
      <c r="F157" s="193">
        <f t="shared" ref="F157:S157" si="19">SUM(SUM(F150:F156))</f>
        <v>32.589999999999996</v>
      </c>
      <c r="G157" s="194">
        <f t="shared" si="19"/>
        <v>103.7</v>
      </c>
      <c r="H157" s="195">
        <f t="shared" si="19"/>
        <v>820.7</v>
      </c>
      <c r="I157" s="192">
        <f t="shared" si="19"/>
        <v>0.41200000000000003</v>
      </c>
      <c r="J157" s="192">
        <f t="shared" si="19"/>
        <v>0.32490000000000008</v>
      </c>
      <c r="K157" s="192">
        <f t="shared" si="19"/>
        <v>0.27500000000000002</v>
      </c>
      <c r="L157" s="192">
        <f t="shared" si="19"/>
        <v>93.85</v>
      </c>
      <c r="M157" s="192">
        <f t="shared" si="19"/>
        <v>19.799999999999997</v>
      </c>
      <c r="N157" s="192">
        <f t="shared" si="19"/>
        <v>158.69999999999999</v>
      </c>
      <c r="O157" s="192">
        <f t="shared" si="19"/>
        <v>382.3</v>
      </c>
      <c r="P157" s="192">
        <f t="shared" si="19"/>
        <v>114.89999999999999</v>
      </c>
      <c r="Q157" s="193">
        <f t="shared" si="19"/>
        <v>1767.4</v>
      </c>
      <c r="R157" s="192">
        <f t="shared" si="19"/>
        <v>7.73</v>
      </c>
      <c r="S157" s="192">
        <f t="shared" si="19"/>
        <v>37.424999999999997</v>
      </c>
      <c r="T157" s="73"/>
      <c r="W157" s="55"/>
      <c r="X157" s="55"/>
    </row>
    <row r="158" spans="2:24" ht="19.899999999999999" customHeight="1" thickBot="1" x14ac:dyDescent="0.3">
      <c r="B158" s="146"/>
      <c r="C158" s="114" t="s">
        <v>14</v>
      </c>
      <c r="D158" s="17">
        <f>SUM(D149,D157)</f>
        <v>1540</v>
      </c>
      <c r="E158" s="17">
        <f t="shared" ref="E158:R158" si="20">SUM(E149,E157)</f>
        <v>46.36</v>
      </c>
      <c r="F158" s="17">
        <f t="shared" si="20"/>
        <v>51.489999999999995</v>
      </c>
      <c r="G158" s="17">
        <f t="shared" si="20"/>
        <v>178.74</v>
      </c>
      <c r="H158" s="17">
        <f t="shared" si="20"/>
        <v>1366.1</v>
      </c>
      <c r="I158" s="17">
        <f t="shared" si="20"/>
        <v>0.6140000000000001</v>
      </c>
      <c r="J158" s="17">
        <f t="shared" si="20"/>
        <v>0.98290000000000011</v>
      </c>
      <c r="K158" s="17">
        <f t="shared" si="20"/>
        <v>1.6779999999999999</v>
      </c>
      <c r="L158" s="17">
        <f t="shared" si="20"/>
        <v>158.10999999999999</v>
      </c>
      <c r="M158" s="17">
        <f t="shared" si="20"/>
        <v>21.379999999999995</v>
      </c>
      <c r="N158" s="17">
        <f t="shared" si="20"/>
        <v>545.89</v>
      </c>
      <c r="O158" s="17">
        <f t="shared" si="20"/>
        <v>809.85</v>
      </c>
      <c r="P158" s="17">
        <f t="shared" si="20"/>
        <v>188</v>
      </c>
      <c r="Q158" s="17">
        <f t="shared" si="20"/>
        <v>2341.4500000000003</v>
      </c>
      <c r="R158" s="17">
        <f t="shared" si="20"/>
        <v>11.582000000000001</v>
      </c>
      <c r="S158" s="10">
        <f>SUM(S149,S157)/1000</f>
        <v>5.9905E-2</v>
      </c>
      <c r="T158" s="73"/>
      <c r="W158" s="55"/>
      <c r="X158" s="55"/>
    </row>
    <row r="159" spans="2:24" ht="33.6" customHeight="1" thickBot="1" x14ac:dyDescent="0.3">
      <c r="B159" s="39"/>
      <c r="C159" s="191" t="s">
        <v>15</v>
      </c>
      <c r="D159" s="34"/>
      <c r="E159" s="35">
        <f>E158*100/90</f>
        <v>51.511111111111113</v>
      </c>
      <c r="F159" s="14">
        <f>F158*100/92</f>
        <v>55.967391304347814</v>
      </c>
      <c r="G159" s="14">
        <f>G158*100/383</f>
        <v>46.668407310704964</v>
      </c>
      <c r="H159" s="11">
        <f>H158*100/2720</f>
        <v>50.224264705882355</v>
      </c>
      <c r="I159" s="17">
        <f>I158*100/1.4</f>
        <v>43.857142857142868</v>
      </c>
      <c r="J159" s="35">
        <f>J158*100/1.6</f>
        <v>61.431249999999999</v>
      </c>
      <c r="K159" s="35">
        <f>K158*100/10</f>
        <v>16.779999999999998</v>
      </c>
      <c r="L159" s="35">
        <f>L158*100/900</f>
        <v>17.567777777777774</v>
      </c>
      <c r="M159" s="35">
        <f>M158*100/60</f>
        <v>35.633333333333326</v>
      </c>
      <c r="N159" s="35">
        <f>N158*100/1200</f>
        <v>45.490833333333335</v>
      </c>
      <c r="O159" s="35">
        <f>O158*100/1200</f>
        <v>67.487499999999997</v>
      </c>
      <c r="P159" s="35">
        <f>P158*100/300</f>
        <v>62.666666666666664</v>
      </c>
      <c r="Q159" s="35">
        <f>Q158*100/1200</f>
        <v>195.12083333333337</v>
      </c>
      <c r="R159" s="17">
        <f>R158*100/18</f>
        <v>64.344444444444449</v>
      </c>
      <c r="S159" s="17">
        <f>S158*100/0.1</f>
        <v>59.904999999999994</v>
      </c>
      <c r="T159" s="73"/>
      <c r="W159" s="55"/>
      <c r="X159" s="55"/>
    </row>
    <row r="160" spans="2:24" ht="16.5" thickBot="1" x14ac:dyDescent="0.3">
      <c r="B160" s="51"/>
      <c r="C160" s="92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73"/>
      <c r="W160" s="55"/>
      <c r="X160" s="55"/>
    </row>
    <row r="161" spans="2:24" ht="16.5" customHeight="1" thickBot="1" x14ac:dyDescent="0.3">
      <c r="B161" s="51"/>
      <c r="C161" s="92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255" t="s">
        <v>3</v>
      </c>
      <c r="W161" s="55"/>
      <c r="X161" s="55"/>
    </row>
    <row r="162" spans="2:24" ht="15" customHeight="1" thickBot="1" x14ac:dyDescent="0.3">
      <c r="B162" s="255" t="s">
        <v>1</v>
      </c>
      <c r="C162" s="255" t="s">
        <v>2</v>
      </c>
      <c r="D162" s="255" t="s">
        <v>66</v>
      </c>
      <c r="E162" s="248" t="s">
        <v>54</v>
      </c>
      <c r="F162" s="246"/>
      <c r="G162" s="247"/>
      <c r="H162" s="255" t="s">
        <v>88</v>
      </c>
      <c r="I162" s="248" t="s">
        <v>55</v>
      </c>
      <c r="J162" s="246"/>
      <c r="K162" s="246"/>
      <c r="L162" s="246"/>
      <c r="M162" s="247"/>
      <c r="N162" s="248" t="s">
        <v>60</v>
      </c>
      <c r="O162" s="246"/>
      <c r="P162" s="246"/>
      <c r="Q162" s="246"/>
      <c r="R162" s="246"/>
      <c r="S162" s="247"/>
      <c r="T162" s="256"/>
      <c r="W162" s="55"/>
      <c r="X162" s="55"/>
    </row>
    <row r="163" spans="2:24" ht="42.6" customHeight="1" thickBot="1" x14ac:dyDescent="0.3">
      <c r="B163" s="256"/>
      <c r="C163" s="256"/>
      <c r="D163" s="256"/>
      <c r="E163" s="58" t="s">
        <v>4</v>
      </c>
      <c r="F163" s="58" t="s">
        <v>5</v>
      </c>
      <c r="G163" s="58" t="s">
        <v>6</v>
      </c>
      <c r="H163" s="256"/>
      <c r="I163" s="57" t="s">
        <v>56</v>
      </c>
      <c r="J163" s="57" t="s">
        <v>57</v>
      </c>
      <c r="K163" s="57" t="s">
        <v>68</v>
      </c>
      <c r="L163" s="57" t="s">
        <v>58</v>
      </c>
      <c r="M163" s="57" t="s">
        <v>59</v>
      </c>
      <c r="N163" s="57" t="s">
        <v>61</v>
      </c>
      <c r="O163" s="57" t="s">
        <v>62</v>
      </c>
      <c r="P163" s="57" t="s">
        <v>64</v>
      </c>
      <c r="Q163" s="57" t="s">
        <v>65</v>
      </c>
      <c r="R163" s="57" t="s">
        <v>63</v>
      </c>
      <c r="S163" s="57" t="s">
        <v>67</v>
      </c>
      <c r="T163" s="253"/>
      <c r="W163" s="55"/>
      <c r="X163" s="55"/>
    </row>
    <row r="164" spans="2:24" ht="16.5" thickBot="1" x14ac:dyDescent="0.3">
      <c r="B164" s="135"/>
      <c r="C164" s="110" t="s">
        <v>29</v>
      </c>
      <c r="D164" s="250"/>
      <c r="E164" s="250"/>
      <c r="F164" s="250"/>
      <c r="G164" s="250"/>
      <c r="H164" s="250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254"/>
      <c r="W164" s="55"/>
      <c r="X164" s="55"/>
    </row>
    <row r="165" spans="2:24" ht="16.5" thickBot="1" x14ac:dyDescent="0.3">
      <c r="B165" s="16"/>
      <c r="C165" s="185" t="s">
        <v>31</v>
      </c>
      <c r="D165" s="252"/>
      <c r="E165" s="252"/>
      <c r="F165" s="252"/>
      <c r="G165" s="252"/>
      <c r="H165" s="252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63"/>
      <c r="W165" s="55"/>
      <c r="X165" s="55"/>
    </row>
    <row r="166" spans="2:24" ht="16.5" thickBot="1" x14ac:dyDescent="0.3">
      <c r="B166" s="91"/>
      <c r="C166" s="62" t="s">
        <v>24</v>
      </c>
      <c r="D166" s="93">
        <v>70</v>
      </c>
      <c r="E166" s="39">
        <v>3.1</v>
      </c>
      <c r="F166" s="39">
        <v>4.2</v>
      </c>
      <c r="G166" s="2">
        <v>35.5</v>
      </c>
      <c r="H166" s="39">
        <v>192.5</v>
      </c>
      <c r="I166" s="136">
        <v>0.06</v>
      </c>
      <c r="J166" s="136">
        <v>0.03</v>
      </c>
      <c r="K166" s="136">
        <v>0.73</v>
      </c>
      <c r="L166" s="13">
        <v>46.5</v>
      </c>
      <c r="M166" s="138">
        <v>0.48</v>
      </c>
      <c r="N166" s="13">
        <v>12.7</v>
      </c>
      <c r="O166" s="138">
        <v>31.4</v>
      </c>
      <c r="P166" s="13">
        <v>7.4</v>
      </c>
      <c r="Q166" s="137">
        <v>69.5</v>
      </c>
      <c r="R166" s="137">
        <v>0.53</v>
      </c>
      <c r="S166" s="137">
        <v>1.92</v>
      </c>
      <c r="T166" s="63">
        <v>2</v>
      </c>
      <c r="V166" s="134"/>
      <c r="W166" s="55"/>
      <c r="X166" s="55"/>
    </row>
    <row r="167" spans="2:24" ht="18.75" customHeight="1" thickBot="1" x14ac:dyDescent="0.3">
      <c r="B167" s="57"/>
      <c r="C167" s="123" t="s">
        <v>117</v>
      </c>
      <c r="D167" s="51">
        <v>250</v>
      </c>
      <c r="E167" s="28">
        <v>19.75</v>
      </c>
      <c r="F167" s="29">
        <v>18</v>
      </c>
      <c r="G167" s="86">
        <v>28.5</v>
      </c>
      <c r="H167" s="44">
        <v>355</v>
      </c>
      <c r="I167" s="173">
        <v>0.127</v>
      </c>
      <c r="J167" s="174">
        <v>0.16300000000000001</v>
      </c>
      <c r="K167" s="175">
        <v>0.45</v>
      </c>
      <c r="L167" s="174">
        <v>38.6</v>
      </c>
      <c r="M167" s="175">
        <v>83.4</v>
      </c>
      <c r="N167" s="174">
        <v>82.1</v>
      </c>
      <c r="O167" s="175">
        <v>260.37</v>
      </c>
      <c r="P167" s="174">
        <v>60.24</v>
      </c>
      <c r="Q167" s="175">
        <v>668.88</v>
      </c>
      <c r="R167" s="174">
        <v>1.35</v>
      </c>
      <c r="S167" s="176">
        <v>44.42</v>
      </c>
      <c r="T167" s="91" t="s">
        <v>167</v>
      </c>
      <c r="W167" s="55"/>
      <c r="X167" s="55"/>
    </row>
    <row r="168" spans="2:24" ht="17.25" customHeight="1" thickBot="1" x14ac:dyDescent="0.3">
      <c r="B168" s="57" t="s">
        <v>20</v>
      </c>
      <c r="C168" s="62" t="s">
        <v>94</v>
      </c>
      <c r="D168" s="8">
        <v>200</v>
      </c>
      <c r="E168" s="19">
        <v>0.1</v>
      </c>
      <c r="F168" s="19">
        <v>0</v>
      </c>
      <c r="G168" s="19">
        <v>9</v>
      </c>
      <c r="H168" s="46">
        <v>36</v>
      </c>
      <c r="I168" s="46">
        <v>0.04</v>
      </c>
      <c r="J168" s="46">
        <v>0.01</v>
      </c>
      <c r="K168" s="46"/>
      <c r="L168" s="46">
        <v>0.3</v>
      </c>
      <c r="M168" s="46">
        <v>0.04</v>
      </c>
      <c r="N168" s="46">
        <v>4.5</v>
      </c>
      <c r="O168" s="46">
        <v>7.2</v>
      </c>
      <c r="P168" s="46">
        <v>3.8</v>
      </c>
      <c r="Q168" s="46">
        <v>20.8</v>
      </c>
      <c r="R168" s="46">
        <v>0.7</v>
      </c>
      <c r="S168" s="46">
        <v>0</v>
      </c>
      <c r="T168" s="3">
        <v>376</v>
      </c>
      <c r="W168" s="55"/>
      <c r="X168" s="55"/>
    </row>
    <row r="169" spans="2:24" ht="16.5" thickBot="1" x14ac:dyDescent="0.3">
      <c r="B169" s="188"/>
      <c r="C169" s="112" t="s">
        <v>89</v>
      </c>
      <c r="D169" s="2">
        <v>30</v>
      </c>
      <c r="E169" s="2">
        <v>2</v>
      </c>
      <c r="F169" s="2">
        <v>0.36</v>
      </c>
      <c r="G169" s="2">
        <v>15.87</v>
      </c>
      <c r="H169" s="2">
        <v>74.7</v>
      </c>
      <c r="I169" s="2">
        <v>5.0999999999999997E-2</v>
      </c>
      <c r="J169" s="2">
        <v>2.4E-2</v>
      </c>
      <c r="K169" s="2"/>
      <c r="L169" s="2"/>
      <c r="M169" s="2"/>
      <c r="N169" s="2">
        <v>8.6999999999999993</v>
      </c>
      <c r="O169" s="2">
        <v>45</v>
      </c>
      <c r="P169" s="2">
        <v>14.1</v>
      </c>
      <c r="Q169" s="2">
        <v>70.5</v>
      </c>
      <c r="R169" s="2">
        <v>1.17</v>
      </c>
      <c r="S169" s="2">
        <v>15.3</v>
      </c>
      <c r="T169" s="63" t="s">
        <v>163</v>
      </c>
      <c r="W169" s="55"/>
      <c r="X169" s="55"/>
    </row>
    <row r="170" spans="2:24" ht="16.5" thickBot="1" x14ac:dyDescent="0.3">
      <c r="B170" s="57"/>
      <c r="C170" s="115"/>
      <c r="D170" s="51"/>
      <c r="E170" s="94"/>
      <c r="F170" s="79"/>
      <c r="G170" s="78"/>
      <c r="H170" s="51"/>
      <c r="I170" s="159"/>
      <c r="J170" s="159"/>
      <c r="K170" s="51"/>
      <c r="L170" s="159"/>
      <c r="M170" s="51"/>
      <c r="N170" s="159"/>
      <c r="O170" s="51"/>
      <c r="P170" s="159"/>
      <c r="Q170" s="51"/>
      <c r="R170" s="79"/>
      <c r="S170" s="160"/>
      <c r="T170" s="71"/>
      <c r="W170" s="55"/>
      <c r="X170" s="55"/>
    </row>
    <row r="171" spans="2:24" ht="23.45" customHeight="1" thickBot="1" x14ac:dyDescent="0.3">
      <c r="B171" s="186" t="s">
        <v>10</v>
      </c>
      <c r="C171" s="187" t="s">
        <v>11</v>
      </c>
      <c r="D171" s="196">
        <f>SUM(D166:D170)</f>
        <v>550</v>
      </c>
      <c r="E171" s="25">
        <f t="shared" ref="E171:S171" si="21">SUM(E166:E170)</f>
        <v>24.950000000000003</v>
      </c>
      <c r="F171" s="25">
        <f t="shared" si="21"/>
        <v>22.56</v>
      </c>
      <c r="G171" s="25">
        <f t="shared" si="21"/>
        <v>88.87</v>
      </c>
      <c r="H171" s="32">
        <f t="shared" si="21"/>
        <v>658.2</v>
      </c>
      <c r="I171" s="42">
        <f t="shared" si="21"/>
        <v>0.27800000000000002</v>
      </c>
      <c r="J171" s="25">
        <f t="shared" si="21"/>
        <v>0.22700000000000001</v>
      </c>
      <c r="K171" s="25">
        <f t="shared" si="21"/>
        <v>1.18</v>
      </c>
      <c r="L171" s="25">
        <f t="shared" si="21"/>
        <v>85.399999999999991</v>
      </c>
      <c r="M171" s="25">
        <f t="shared" si="21"/>
        <v>83.920000000000016</v>
      </c>
      <c r="N171" s="25">
        <f t="shared" si="21"/>
        <v>108</v>
      </c>
      <c r="O171" s="25">
        <f t="shared" si="21"/>
        <v>343.96999999999997</v>
      </c>
      <c r="P171" s="25">
        <f t="shared" si="21"/>
        <v>85.539999999999992</v>
      </c>
      <c r="Q171" s="42">
        <f t="shared" si="21"/>
        <v>829.68</v>
      </c>
      <c r="R171" s="42">
        <f t="shared" si="21"/>
        <v>3.75</v>
      </c>
      <c r="S171" s="42">
        <f t="shared" si="21"/>
        <v>61.64</v>
      </c>
      <c r="T171" s="231"/>
      <c r="W171" s="55"/>
      <c r="X171" s="55"/>
    </row>
    <row r="172" spans="2:24" ht="16.5" thickBot="1" x14ac:dyDescent="0.3">
      <c r="B172" s="91"/>
      <c r="C172" s="203" t="s">
        <v>133</v>
      </c>
      <c r="D172" s="154">
        <v>100</v>
      </c>
      <c r="E172" s="153">
        <v>1.1000000000000001</v>
      </c>
      <c r="F172" s="153">
        <v>0.2</v>
      </c>
      <c r="G172" s="153">
        <v>3.8</v>
      </c>
      <c r="H172" s="153">
        <v>22</v>
      </c>
      <c r="I172" s="154">
        <v>0.06</v>
      </c>
      <c r="J172" s="153">
        <v>0.04</v>
      </c>
      <c r="K172" s="153" t="s">
        <v>105</v>
      </c>
      <c r="L172" s="153">
        <v>133.30000000000001</v>
      </c>
      <c r="M172" s="153">
        <v>24</v>
      </c>
      <c r="N172" s="153">
        <v>14</v>
      </c>
      <c r="O172" s="153">
        <v>26</v>
      </c>
      <c r="P172" s="153">
        <v>20</v>
      </c>
      <c r="Q172" s="153">
        <v>290</v>
      </c>
      <c r="R172" s="153">
        <v>0.9</v>
      </c>
      <c r="S172" s="153">
        <v>1.7</v>
      </c>
      <c r="T172" s="3">
        <v>71</v>
      </c>
      <c r="V172" s="134"/>
      <c r="W172" s="55"/>
      <c r="X172" s="55"/>
    </row>
    <row r="173" spans="2:24" ht="16.5" thickBot="1" x14ac:dyDescent="0.3">
      <c r="B173" s="66"/>
      <c r="C173" s="201" t="s">
        <v>111</v>
      </c>
      <c r="D173" s="51">
        <v>250</v>
      </c>
      <c r="E173" s="30">
        <v>8.6199999999999992</v>
      </c>
      <c r="F173" s="31">
        <v>8.3699999999999992</v>
      </c>
      <c r="G173" s="31">
        <v>14.37</v>
      </c>
      <c r="H173" s="9">
        <v>167.4</v>
      </c>
      <c r="I173" s="155">
        <v>9.8000000000000004E-2</v>
      </c>
      <c r="J173" s="12">
        <v>7.8E-2</v>
      </c>
      <c r="K173" s="155">
        <v>4.4000000000000004</v>
      </c>
      <c r="L173" s="155">
        <v>155</v>
      </c>
      <c r="M173" s="12">
        <v>2.98</v>
      </c>
      <c r="N173" s="155">
        <v>72.260000000000005</v>
      </c>
      <c r="O173" s="12">
        <v>120.56</v>
      </c>
      <c r="P173" s="155">
        <v>38.630000000000003</v>
      </c>
      <c r="Q173" s="155">
        <v>393.87</v>
      </c>
      <c r="R173" s="12">
        <v>0.52</v>
      </c>
      <c r="S173" s="155">
        <v>19.100000000000001</v>
      </c>
      <c r="T173" s="63">
        <v>87</v>
      </c>
      <c r="W173" s="55"/>
      <c r="X173" s="55"/>
    </row>
    <row r="174" spans="2:24" ht="15" customHeight="1" thickBot="1" x14ac:dyDescent="0.3">
      <c r="B174" s="57" t="s">
        <v>12</v>
      </c>
      <c r="C174" s="115" t="s">
        <v>84</v>
      </c>
      <c r="D174" s="67">
        <v>110</v>
      </c>
      <c r="E174" s="43">
        <v>8.4</v>
      </c>
      <c r="F174" s="15">
        <v>12</v>
      </c>
      <c r="G174" s="15">
        <v>9</v>
      </c>
      <c r="H174" s="15">
        <v>178</v>
      </c>
      <c r="I174" s="136">
        <v>0.03</v>
      </c>
      <c r="J174" s="13">
        <v>0.05</v>
      </c>
      <c r="K174" s="138"/>
      <c r="L174" s="13">
        <v>7.4</v>
      </c>
      <c r="M174" s="138">
        <v>1</v>
      </c>
      <c r="N174" s="13">
        <v>32.4</v>
      </c>
      <c r="O174" s="138">
        <v>84.5</v>
      </c>
      <c r="P174" s="13">
        <v>13.6</v>
      </c>
      <c r="Q174" s="138">
        <v>176.8</v>
      </c>
      <c r="R174" s="13">
        <v>1.1000000000000001</v>
      </c>
      <c r="S174" s="137">
        <v>3.6</v>
      </c>
      <c r="T174" s="3" t="s">
        <v>166</v>
      </c>
      <c r="W174" s="55"/>
      <c r="X174" s="55"/>
    </row>
    <row r="175" spans="2:24" ht="15.75" customHeight="1" thickBot="1" x14ac:dyDescent="0.3">
      <c r="B175" s="57"/>
      <c r="C175" s="201" t="s">
        <v>115</v>
      </c>
      <c r="D175" s="2">
        <v>200</v>
      </c>
      <c r="E175" s="82">
        <v>4.13</v>
      </c>
      <c r="F175" s="82">
        <v>6.67</v>
      </c>
      <c r="G175" s="82">
        <v>21.87</v>
      </c>
      <c r="H175" s="20">
        <v>164</v>
      </c>
      <c r="I175" s="8">
        <v>0.1</v>
      </c>
      <c r="J175" s="20">
        <v>0.11</v>
      </c>
      <c r="K175" s="8">
        <v>0.04</v>
      </c>
      <c r="L175" s="20">
        <v>110</v>
      </c>
      <c r="M175" s="8">
        <v>28.1</v>
      </c>
      <c r="N175" s="20">
        <v>80.7</v>
      </c>
      <c r="O175" s="8">
        <v>97.3</v>
      </c>
      <c r="P175" s="41">
        <v>40</v>
      </c>
      <c r="Q175" s="20">
        <v>752.6</v>
      </c>
      <c r="R175" s="8">
        <v>1.46</v>
      </c>
      <c r="S175" s="8">
        <v>9.3000000000000007</v>
      </c>
      <c r="T175" s="63">
        <v>553</v>
      </c>
      <c r="W175" s="55"/>
      <c r="X175" s="55"/>
    </row>
    <row r="176" spans="2:24" ht="16.5" thickBot="1" x14ac:dyDescent="0.3">
      <c r="B176" s="57"/>
      <c r="C176" s="115" t="s">
        <v>78</v>
      </c>
      <c r="D176" s="8">
        <v>200</v>
      </c>
      <c r="E176" s="31">
        <v>0.4</v>
      </c>
      <c r="F176" s="31">
        <v>0.2</v>
      </c>
      <c r="G176" s="31">
        <v>11.1</v>
      </c>
      <c r="H176" s="9">
        <v>47.8</v>
      </c>
      <c r="I176" s="136"/>
      <c r="J176" s="136">
        <v>4.0000000000000001E-3</v>
      </c>
      <c r="K176" s="13"/>
      <c r="L176" s="138"/>
      <c r="M176" s="13">
        <v>0.4</v>
      </c>
      <c r="N176" s="138">
        <v>9.5</v>
      </c>
      <c r="O176" s="13">
        <v>10</v>
      </c>
      <c r="P176" s="138">
        <v>1.8</v>
      </c>
      <c r="Q176" s="13">
        <v>32</v>
      </c>
      <c r="R176" s="137">
        <v>0.7</v>
      </c>
      <c r="S176" s="137">
        <v>0.12</v>
      </c>
      <c r="T176" s="63">
        <v>359</v>
      </c>
      <c r="W176" s="55"/>
      <c r="X176" s="55"/>
    </row>
    <row r="177" spans="2:24" ht="16.5" thickBot="1" x14ac:dyDescent="0.3">
      <c r="B177" s="66"/>
      <c r="C177" s="201" t="s">
        <v>69</v>
      </c>
      <c r="D177" s="67">
        <v>40</v>
      </c>
      <c r="E177" s="2">
        <v>3.2</v>
      </c>
      <c r="F177" s="23">
        <v>0.4</v>
      </c>
      <c r="G177" s="2">
        <v>18.399999999999999</v>
      </c>
      <c r="H177" s="23">
        <v>90</v>
      </c>
      <c r="I177" s="2">
        <v>4.3999999999999997E-2</v>
      </c>
      <c r="J177" s="67">
        <v>1.2E-2</v>
      </c>
      <c r="K177" s="67"/>
      <c r="L177" s="67"/>
      <c r="M177" s="67"/>
      <c r="N177" s="67">
        <v>8</v>
      </c>
      <c r="O177" s="67">
        <v>26</v>
      </c>
      <c r="P177" s="67">
        <v>5.6</v>
      </c>
      <c r="Q177" s="23">
        <v>37.200000000000003</v>
      </c>
      <c r="R177" s="2">
        <v>0.44</v>
      </c>
      <c r="S177" s="67">
        <v>1.28</v>
      </c>
      <c r="T177" s="3" t="s">
        <v>164</v>
      </c>
      <c r="W177" s="55"/>
      <c r="X177" s="55"/>
    </row>
    <row r="178" spans="2:24" ht="16.5" thickBot="1" x14ac:dyDescent="0.3">
      <c r="B178" s="66"/>
      <c r="C178" s="115" t="s">
        <v>89</v>
      </c>
      <c r="D178" s="51">
        <v>30</v>
      </c>
      <c r="E178" s="68">
        <v>2</v>
      </c>
      <c r="F178" s="69">
        <v>0.36</v>
      </c>
      <c r="G178" s="144">
        <v>15.87</v>
      </c>
      <c r="H178" s="70">
        <v>74.7</v>
      </c>
      <c r="I178" s="169">
        <v>5.0999999999999997E-2</v>
      </c>
      <c r="J178" s="169">
        <v>2.4E-2</v>
      </c>
      <c r="K178" s="51"/>
      <c r="L178" s="169"/>
      <c r="M178" s="51"/>
      <c r="N178" s="169">
        <v>8.6999999999999993</v>
      </c>
      <c r="O178" s="51">
        <v>45</v>
      </c>
      <c r="P178" s="169">
        <v>14.1</v>
      </c>
      <c r="Q178" s="51">
        <v>70.5</v>
      </c>
      <c r="R178" s="79">
        <v>1.17</v>
      </c>
      <c r="S178" s="85">
        <v>15.3</v>
      </c>
      <c r="T178" s="63" t="s">
        <v>163</v>
      </c>
      <c r="W178" s="55"/>
      <c r="X178" s="55"/>
    </row>
    <row r="179" spans="2:24" ht="23.45" customHeight="1" thickBot="1" x14ac:dyDescent="0.3">
      <c r="B179" s="66"/>
      <c r="C179" s="187" t="s">
        <v>13</v>
      </c>
      <c r="D179" s="186">
        <f>SUM(D172:D178)</f>
        <v>930</v>
      </c>
      <c r="E179" s="186">
        <f t="shared" ref="E179:S179" si="22">SUM(SUM(E172:E178))</f>
        <v>27.849999999999994</v>
      </c>
      <c r="F179" s="42">
        <f t="shared" si="22"/>
        <v>28.2</v>
      </c>
      <c r="G179" s="25">
        <f t="shared" si="22"/>
        <v>94.41</v>
      </c>
      <c r="H179" s="36">
        <f t="shared" si="22"/>
        <v>743.9</v>
      </c>
      <c r="I179" s="186">
        <f t="shared" si="22"/>
        <v>0.38300000000000001</v>
      </c>
      <c r="J179" s="186">
        <f t="shared" si="22"/>
        <v>0.318</v>
      </c>
      <c r="K179" s="186">
        <f t="shared" si="22"/>
        <v>4.4400000000000004</v>
      </c>
      <c r="L179" s="186">
        <f t="shared" si="22"/>
        <v>405.7</v>
      </c>
      <c r="M179" s="186">
        <f t="shared" si="22"/>
        <v>56.48</v>
      </c>
      <c r="N179" s="186">
        <f t="shared" si="22"/>
        <v>225.56</v>
      </c>
      <c r="O179" s="186">
        <f t="shared" si="22"/>
        <v>409.36</v>
      </c>
      <c r="P179" s="186">
        <f t="shared" si="22"/>
        <v>133.72999999999999</v>
      </c>
      <c r="Q179" s="42">
        <f t="shared" si="22"/>
        <v>1752.97</v>
      </c>
      <c r="R179" s="186">
        <f t="shared" si="22"/>
        <v>6.29</v>
      </c>
      <c r="S179" s="186">
        <f t="shared" si="22"/>
        <v>50.400000000000006</v>
      </c>
      <c r="T179" s="73"/>
      <c r="W179" s="55"/>
      <c r="X179" s="55"/>
    </row>
    <row r="180" spans="2:24" ht="22.9" customHeight="1" thickBot="1" x14ac:dyDescent="0.3">
      <c r="B180" s="79"/>
      <c r="C180" s="124" t="s">
        <v>14</v>
      </c>
      <c r="D180" s="10">
        <f t="shared" ref="D180:R180" si="23">SUM(D171,D179)</f>
        <v>1480</v>
      </c>
      <c r="E180" s="10">
        <f t="shared" si="23"/>
        <v>52.8</v>
      </c>
      <c r="F180" s="10">
        <f t="shared" si="23"/>
        <v>50.76</v>
      </c>
      <c r="G180" s="10">
        <f t="shared" si="23"/>
        <v>183.28</v>
      </c>
      <c r="H180" s="10">
        <f t="shared" si="23"/>
        <v>1402.1</v>
      </c>
      <c r="I180" s="10">
        <f t="shared" si="23"/>
        <v>0.66100000000000003</v>
      </c>
      <c r="J180" s="10">
        <f t="shared" si="23"/>
        <v>0.54500000000000004</v>
      </c>
      <c r="K180" s="10">
        <f t="shared" si="23"/>
        <v>5.62</v>
      </c>
      <c r="L180" s="10">
        <f t="shared" si="23"/>
        <v>491.09999999999997</v>
      </c>
      <c r="M180" s="10">
        <f t="shared" si="23"/>
        <v>140.4</v>
      </c>
      <c r="N180" s="10">
        <f t="shared" si="23"/>
        <v>333.56</v>
      </c>
      <c r="O180" s="10">
        <f t="shared" si="23"/>
        <v>753.32999999999993</v>
      </c>
      <c r="P180" s="10">
        <f t="shared" si="23"/>
        <v>219.26999999999998</v>
      </c>
      <c r="Q180" s="10">
        <f t="shared" si="23"/>
        <v>2582.65</v>
      </c>
      <c r="R180" s="10">
        <f t="shared" si="23"/>
        <v>10.039999999999999</v>
      </c>
      <c r="S180" s="10">
        <f>SUM(S171,S179)/1000</f>
        <v>0.11204</v>
      </c>
      <c r="T180" s="73"/>
      <c r="W180" s="55"/>
      <c r="X180" s="55"/>
    </row>
    <row r="181" spans="2:24" ht="33" customHeight="1" thickBot="1" x14ac:dyDescent="0.3">
      <c r="B181" s="169"/>
      <c r="C181" s="191" t="s">
        <v>15</v>
      </c>
      <c r="D181" s="34"/>
      <c r="E181" s="35">
        <f>E180*100/90</f>
        <v>58.666666666666664</v>
      </c>
      <c r="F181" s="14">
        <f>F180*100/92</f>
        <v>55.173913043478258</v>
      </c>
      <c r="G181" s="14">
        <f>G180*100/383</f>
        <v>47.853785900783286</v>
      </c>
      <c r="H181" s="11">
        <f>H180*100/2720</f>
        <v>51.547794117647058</v>
      </c>
      <c r="I181" s="17">
        <f>I180*100/1.4</f>
        <v>47.214285714285722</v>
      </c>
      <c r="J181" s="35">
        <f>J180*100/1.6</f>
        <v>34.0625</v>
      </c>
      <c r="K181" s="35">
        <f>K180*100/10</f>
        <v>56.2</v>
      </c>
      <c r="L181" s="35">
        <f>L180*100/900</f>
        <v>54.56666666666667</v>
      </c>
      <c r="M181" s="35">
        <f>M180*100/60</f>
        <v>234</v>
      </c>
      <c r="N181" s="35">
        <f>N180*100/1200</f>
        <v>27.796666666666667</v>
      </c>
      <c r="O181" s="35">
        <f>O180*100/1200</f>
        <v>62.777500000000003</v>
      </c>
      <c r="P181" s="35">
        <f>P180*100/300</f>
        <v>73.09</v>
      </c>
      <c r="Q181" s="35">
        <f>Q180*100/1200</f>
        <v>215.22083333333333</v>
      </c>
      <c r="R181" s="17">
        <f>R180*100/18</f>
        <v>55.777777777777771</v>
      </c>
      <c r="S181" s="17">
        <f>S180*100/0.1</f>
        <v>112.04</v>
      </c>
      <c r="T181" s="73"/>
      <c r="W181" s="55"/>
      <c r="X181" s="55"/>
    </row>
    <row r="182" spans="2:24" ht="16.5" thickBot="1" x14ac:dyDescent="0.3">
      <c r="B182" s="51"/>
      <c r="C182" s="92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73"/>
      <c r="W182" s="55"/>
      <c r="X182" s="55"/>
    </row>
    <row r="183" spans="2:24" ht="16.5" customHeight="1" thickBot="1" x14ac:dyDescent="0.3">
      <c r="B183" s="51"/>
      <c r="C183" s="92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255" t="s">
        <v>3</v>
      </c>
      <c r="W183" s="55"/>
      <c r="X183" s="55"/>
    </row>
    <row r="184" spans="2:24" ht="15" customHeight="1" thickBot="1" x14ac:dyDescent="0.3">
      <c r="B184" s="255" t="s">
        <v>1</v>
      </c>
      <c r="C184" s="255" t="s">
        <v>2</v>
      </c>
      <c r="D184" s="255" t="s">
        <v>66</v>
      </c>
      <c r="E184" s="248" t="s">
        <v>54</v>
      </c>
      <c r="F184" s="246"/>
      <c r="G184" s="247"/>
      <c r="H184" s="255" t="s">
        <v>88</v>
      </c>
      <c r="I184" s="248" t="s">
        <v>55</v>
      </c>
      <c r="J184" s="246"/>
      <c r="K184" s="246"/>
      <c r="L184" s="246"/>
      <c r="M184" s="247"/>
      <c r="N184" s="248" t="s">
        <v>60</v>
      </c>
      <c r="O184" s="246"/>
      <c r="P184" s="246"/>
      <c r="Q184" s="246"/>
      <c r="R184" s="246"/>
      <c r="S184" s="247"/>
      <c r="T184" s="256"/>
      <c r="W184" s="55"/>
      <c r="X184" s="55"/>
    </row>
    <row r="185" spans="2:24" ht="38.450000000000003" customHeight="1" thickBot="1" x14ac:dyDescent="0.3">
      <c r="B185" s="256"/>
      <c r="C185" s="256"/>
      <c r="D185" s="256"/>
      <c r="E185" s="58" t="s">
        <v>4</v>
      </c>
      <c r="F185" s="58" t="s">
        <v>5</v>
      </c>
      <c r="G185" s="58" t="s">
        <v>6</v>
      </c>
      <c r="H185" s="256"/>
      <c r="I185" s="57" t="s">
        <v>56</v>
      </c>
      <c r="J185" s="57" t="s">
        <v>57</v>
      </c>
      <c r="K185" s="57" t="s">
        <v>68</v>
      </c>
      <c r="L185" s="57" t="s">
        <v>58</v>
      </c>
      <c r="M185" s="57" t="s">
        <v>59</v>
      </c>
      <c r="N185" s="57" t="s">
        <v>61</v>
      </c>
      <c r="O185" s="57" t="s">
        <v>62</v>
      </c>
      <c r="P185" s="57" t="s">
        <v>64</v>
      </c>
      <c r="Q185" s="57" t="s">
        <v>65</v>
      </c>
      <c r="R185" s="57" t="s">
        <v>63</v>
      </c>
      <c r="S185" s="57" t="s">
        <v>67</v>
      </c>
      <c r="T185" s="253"/>
      <c r="W185" s="55"/>
      <c r="X185" s="55"/>
    </row>
    <row r="186" spans="2:24" ht="16.5" thickBot="1" x14ac:dyDescent="0.3">
      <c r="B186" s="135"/>
      <c r="C186" s="125" t="s">
        <v>29</v>
      </c>
      <c r="D186" s="257"/>
      <c r="E186" s="250"/>
      <c r="F186" s="250"/>
      <c r="G186" s="250"/>
      <c r="H186" s="250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260"/>
      <c r="W186" s="55"/>
      <c r="X186" s="55"/>
    </row>
    <row r="187" spans="2:24" ht="16.5" thickBot="1" x14ac:dyDescent="0.3">
      <c r="B187" s="135"/>
      <c r="C187" s="105" t="s">
        <v>32</v>
      </c>
      <c r="D187" s="264"/>
      <c r="E187" s="251"/>
      <c r="F187" s="251"/>
      <c r="G187" s="251"/>
      <c r="H187" s="251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107"/>
      <c r="W187" s="55"/>
      <c r="X187" s="55"/>
    </row>
    <row r="188" spans="2:24" ht="16.5" thickBot="1" x14ac:dyDescent="0.3">
      <c r="B188" s="141"/>
      <c r="C188" s="126" t="s">
        <v>139</v>
      </c>
      <c r="D188" s="154">
        <v>100</v>
      </c>
      <c r="E188" s="153">
        <v>0.8</v>
      </c>
      <c r="F188" s="153">
        <v>0.1</v>
      </c>
      <c r="G188" s="153">
        <v>2.5</v>
      </c>
      <c r="H188" s="153">
        <v>14</v>
      </c>
      <c r="I188" s="154">
        <v>0.03</v>
      </c>
      <c r="J188" s="153">
        <v>0.04</v>
      </c>
      <c r="K188" s="153" t="s">
        <v>27</v>
      </c>
      <c r="L188" s="153">
        <v>10</v>
      </c>
      <c r="M188" s="153">
        <v>10</v>
      </c>
      <c r="N188" s="153">
        <v>23</v>
      </c>
      <c r="O188" s="153">
        <v>42</v>
      </c>
      <c r="P188" s="153">
        <v>14</v>
      </c>
      <c r="Q188" s="153">
        <v>141</v>
      </c>
      <c r="R188" s="153">
        <v>0.6</v>
      </c>
      <c r="S188" s="153">
        <v>3</v>
      </c>
      <c r="T188" s="107">
        <v>71</v>
      </c>
      <c r="V188" s="134"/>
      <c r="W188" s="55"/>
      <c r="X188" s="55"/>
    </row>
    <row r="189" spans="2:24" ht="20.25" customHeight="1" thickBot="1" x14ac:dyDescent="0.3">
      <c r="B189" s="188" t="s">
        <v>86</v>
      </c>
      <c r="C189" s="112" t="s">
        <v>124</v>
      </c>
      <c r="D189" s="67">
        <v>200</v>
      </c>
      <c r="E189" s="43">
        <v>27.3</v>
      </c>
      <c r="F189" s="15">
        <v>8.1</v>
      </c>
      <c r="G189" s="15">
        <v>33.200000000000003</v>
      </c>
      <c r="H189" s="15">
        <v>314.60000000000002</v>
      </c>
      <c r="I189" s="136">
        <v>0.08</v>
      </c>
      <c r="J189" s="13">
        <v>0.08</v>
      </c>
      <c r="K189" s="138"/>
      <c r="L189" s="13">
        <v>147</v>
      </c>
      <c r="M189" s="138">
        <v>2.36</v>
      </c>
      <c r="N189" s="13">
        <v>20</v>
      </c>
      <c r="O189" s="138">
        <v>234</v>
      </c>
      <c r="P189" s="13">
        <v>108</v>
      </c>
      <c r="Q189" s="138">
        <v>383</v>
      </c>
      <c r="R189" s="13">
        <v>2</v>
      </c>
      <c r="S189" s="137">
        <v>39.799999999999997</v>
      </c>
      <c r="T189" s="77" t="s">
        <v>125</v>
      </c>
      <c r="W189" s="55"/>
      <c r="X189" s="55"/>
    </row>
    <row r="190" spans="2:24" ht="16.5" thickBot="1" x14ac:dyDescent="0.3">
      <c r="B190" s="57"/>
      <c r="C190" s="62" t="s">
        <v>94</v>
      </c>
      <c r="D190" s="37">
        <v>200</v>
      </c>
      <c r="E190" s="64">
        <v>0.1</v>
      </c>
      <c r="F190" s="65">
        <v>0</v>
      </c>
      <c r="G190" s="65">
        <v>9</v>
      </c>
      <c r="H190" s="4">
        <v>36</v>
      </c>
      <c r="I190" s="139">
        <v>0.04</v>
      </c>
      <c r="J190" s="139">
        <v>0.01</v>
      </c>
      <c r="K190" s="139"/>
      <c r="L190" s="139">
        <v>0.3</v>
      </c>
      <c r="M190" s="139">
        <v>0.04</v>
      </c>
      <c r="N190" s="139">
        <v>4.5</v>
      </c>
      <c r="O190" s="139">
        <v>7.2</v>
      </c>
      <c r="P190" s="139">
        <v>3.8</v>
      </c>
      <c r="Q190" s="139">
        <v>20.8</v>
      </c>
      <c r="R190" s="140">
        <v>0.7</v>
      </c>
      <c r="S190" s="139">
        <v>0</v>
      </c>
      <c r="T190" s="3">
        <v>376</v>
      </c>
      <c r="W190" s="55"/>
      <c r="X190" s="55"/>
    </row>
    <row r="191" spans="2:24" ht="16.5" thickBot="1" x14ac:dyDescent="0.3">
      <c r="B191" s="141"/>
      <c r="C191" s="62" t="s">
        <v>69</v>
      </c>
      <c r="D191" s="67">
        <v>40</v>
      </c>
      <c r="E191" s="2">
        <v>3.2</v>
      </c>
      <c r="F191" s="23">
        <v>0.4</v>
      </c>
      <c r="G191" s="2">
        <v>18.399999999999999</v>
      </c>
      <c r="H191" s="23">
        <v>90</v>
      </c>
      <c r="I191" s="2">
        <v>4.3999999999999997E-2</v>
      </c>
      <c r="J191" s="67">
        <v>1.2E-2</v>
      </c>
      <c r="K191" s="67"/>
      <c r="L191" s="67"/>
      <c r="M191" s="67"/>
      <c r="N191" s="67">
        <v>8</v>
      </c>
      <c r="O191" s="67">
        <v>26</v>
      </c>
      <c r="P191" s="67">
        <v>5.6</v>
      </c>
      <c r="Q191" s="23">
        <v>37.200000000000003</v>
      </c>
      <c r="R191" s="2">
        <v>0.44</v>
      </c>
      <c r="S191" s="67">
        <v>1.28</v>
      </c>
      <c r="T191" s="63" t="s">
        <v>165</v>
      </c>
      <c r="W191" s="55"/>
      <c r="X191" s="55"/>
    </row>
    <row r="192" spans="2:24" ht="16.5" thickBot="1" x14ac:dyDescent="0.3">
      <c r="B192" s="141"/>
      <c r="C192" s="112" t="s">
        <v>89</v>
      </c>
      <c r="D192" s="39">
        <v>40</v>
      </c>
      <c r="E192" s="39">
        <v>2.66</v>
      </c>
      <c r="F192" s="2">
        <v>0.48</v>
      </c>
      <c r="G192" s="67">
        <v>21.2</v>
      </c>
      <c r="H192" s="67">
        <v>99.6</v>
      </c>
      <c r="I192" s="78">
        <v>6.8000000000000005E-2</v>
      </c>
      <c r="J192" s="78">
        <v>3.2000000000000001E-2</v>
      </c>
      <c r="K192" s="78"/>
      <c r="L192" s="78"/>
      <c r="M192" s="78"/>
      <c r="N192" s="78">
        <v>11.6</v>
      </c>
      <c r="O192" s="78">
        <v>60</v>
      </c>
      <c r="P192" s="78">
        <v>18.8</v>
      </c>
      <c r="Q192" s="78">
        <v>94</v>
      </c>
      <c r="R192" s="78">
        <v>1.56</v>
      </c>
      <c r="S192" s="78">
        <v>20.399999999999999</v>
      </c>
      <c r="T192" s="63" t="s">
        <v>163</v>
      </c>
      <c r="W192" s="55"/>
      <c r="X192" s="55"/>
    </row>
    <row r="193" spans="2:24" ht="21.6" customHeight="1" thickBot="1" x14ac:dyDescent="0.3">
      <c r="B193" s="186" t="s">
        <v>10</v>
      </c>
      <c r="C193" s="187" t="s">
        <v>11</v>
      </c>
      <c r="D193" s="25">
        <f t="shared" ref="D193:S193" si="24">SUM(D188:D192)</f>
        <v>580</v>
      </c>
      <c r="E193" s="42">
        <f t="shared" si="24"/>
        <v>34.06</v>
      </c>
      <c r="F193" s="1">
        <f t="shared" si="24"/>
        <v>9.08</v>
      </c>
      <c r="G193" s="1">
        <f t="shared" si="24"/>
        <v>84.3</v>
      </c>
      <c r="H193" s="1">
        <f t="shared" si="24"/>
        <v>554.20000000000005</v>
      </c>
      <c r="I193" s="42">
        <f t="shared" si="24"/>
        <v>0.26200000000000001</v>
      </c>
      <c r="J193" s="42">
        <f t="shared" si="24"/>
        <v>0.17400000000000002</v>
      </c>
      <c r="K193" s="42">
        <f t="shared" si="24"/>
        <v>0</v>
      </c>
      <c r="L193" s="42">
        <f t="shared" si="24"/>
        <v>157.30000000000001</v>
      </c>
      <c r="M193" s="42">
        <f t="shared" si="24"/>
        <v>12.399999999999999</v>
      </c>
      <c r="N193" s="42">
        <f t="shared" si="24"/>
        <v>67.099999999999994</v>
      </c>
      <c r="O193" s="42">
        <f t="shared" si="24"/>
        <v>369.2</v>
      </c>
      <c r="P193" s="42">
        <f t="shared" si="24"/>
        <v>150.20000000000002</v>
      </c>
      <c r="Q193" s="42">
        <f t="shared" si="24"/>
        <v>676</v>
      </c>
      <c r="R193" s="42">
        <f t="shared" si="24"/>
        <v>5.3</v>
      </c>
      <c r="S193" s="42">
        <f t="shared" si="24"/>
        <v>64.47999999999999</v>
      </c>
      <c r="T193" s="42"/>
      <c r="W193" s="55"/>
      <c r="X193" s="55"/>
    </row>
    <row r="194" spans="2:24" ht="16.5" thickBot="1" x14ac:dyDescent="0.3">
      <c r="B194" s="151"/>
      <c r="C194" s="202" t="s">
        <v>123</v>
      </c>
      <c r="D194" s="81">
        <v>100</v>
      </c>
      <c r="E194" s="39">
        <v>1.83</v>
      </c>
      <c r="F194" s="39">
        <v>8.82</v>
      </c>
      <c r="G194" s="2">
        <v>7.66</v>
      </c>
      <c r="H194" s="23">
        <v>119.95</v>
      </c>
      <c r="I194" s="136">
        <v>0.02</v>
      </c>
      <c r="J194" s="136">
        <v>0.05</v>
      </c>
      <c r="K194" s="13">
        <v>0</v>
      </c>
      <c r="L194" s="138">
        <v>152.94</v>
      </c>
      <c r="M194" s="13">
        <v>7</v>
      </c>
      <c r="N194" s="138">
        <v>40.98</v>
      </c>
      <c r="O194" s="13">
        <v>36.99</v>
      </c>
      <c r="P194" s="138">
        <v>14.94</v>
      </c>
      <c r="Q194" s="13">
        <v>314.87</v>
      </c>
      <c r="R194" s="137">
        <v>0.7</v>
      </c>
      <c r="S194" s="137">
        <v>0</v>
      </c>
      <c r="T194" s="3" t="s">
        <v>158</v>
      </c>
      <c r="W194" s="55"/>
      <c r="X194" s="55"/>
    </row>
    <row r="195" spans="2:24" ht="16.5" thickBot="1" x14ac:dyDescent="0.3">
      <c r="B195" s="66"/>
      <c r="C195" s="201" t="s">
        <v>116</v>
      </c>
      <c r="D195" s="67">
        <v>260</v>
      </c>
      <c r="E195" s="26">
        <v>3.81</v>
      </c>
      <c r="F195" s="26">
        <v>4</v>
      </c>
      <c r="G195" s="26">
        <v>10.41</v>
      </c>
      <c r="H195" s="48">
        <v>93</v>
      </c>
      <c r="I195" s="136">
        <v>0.09</v>
      </c>
      <c r="J195" s="13">
        <v>3.6999999999999998E-2</v>
      </c>
      <c r="K195" s="138"/>
      <c r="L195" s="13">
        <v>81.819999999999993</v>
      </c>
      <c r="M195" s="138">
        <v>2.35</v>
      </c>
      <c r="N195" s="13">
        <v>19.399999999999999</v>
      </c>
      <c r="O195" s="138">
        <v>41.79</v>
      </c>
      <c r="P195" s="13">
        <v>18.04</v>
      </c>
      <c r="Q195" s="138">
        <v>269</v>
      </c>
      <c r="R195" s="13">
        <v>0.51</v>
      </c>
      <c r="S195" s="137">
        <v>3.97</v>
      </c>
      <c r="T195" s="63">
        <v>99</v>
      </c>
      <c r="W195" s="55"/>
      <c r="X195" s="55"/>
    </row>
    <row r="196" spans="2:24" ht="15" customHeight="1" thickBot="1" x14ac:dyDescent="0.3">
      <c r="B196" s="57" t="s">
        <v>12</v>
      </c>
      <c r="C196" s="62" t="s">
        <v>22</v>
      </c>
      <c r="D196" s="179">
        <v>200</v>
      </c>
      <c r="E196" s="8">
        <v>4.9000000000000004</v>
      </c>
      <c r="F196" s="82">
        <v>5.3</v>
      </c>
      <c r="G196" s="82">
        <v>31.7</v>
      </c>
      <c r="H196" s="41">
        <v>194.5</v>
      </c>
      <c r="I196" s="41">
        <v>0.16</v>
      </c>
      <c r="J196" s="41">
        <v>0.14000000000000001</v>
      </c>
      <c r="K196" s="41">
        <v>0.15</v>
      </c>
      <c r="L196" s="41">
        <v>40</v>
      </c>
      <c r="M196" s="41">
        <v>5.3</v>
      </c>
      <c r="N196" s="41">
        <v>52</v>
      </c>
      <c r="O196" s="41">
        <v>98</v>
      </c>
      <c r="P196" s="41">
        <v>32</v>
      </c>
      <c r="Q196" s="41">
        <v>832</v>
      </c>
      <c r="R196" s="41">
        <v>1.06</v>
      </c>
      <c r="S196" s="41">
        <v>5.6</v>
      </c>
      <c r="T196" s="63">
        <v>312</v>
      </c>
      <c r="W196" s="55"/>
      <c r="X196" s="55"/>
    </row>
    <row r="197" spans="2:24" ht="16.5" thickBot="1" x14ac:dyDescent="0.3">
      <c r="B197" s="57"/>
      <c r="C197" s="201" t="s">
        <v>71</v>
      </c>
      <c r="D197" s="23">
        <v>200</v>
      </c>
      <c r="E197" s="39">
        <v>0.6</v>
      </c>
      <c r="F197" s="2">
        <v>0.1</v>
      </c>
      <c r="G197" s="67">
        <v>20.100000000000001</v>
      </c>
      <c r="H197" s="67">
        <v>84</v>
      </c>
      <c r="I197" s="67">
        <v>0.01</v>
      </c>
      <c r="J197" s="67"/>
      <c r="K197" s="67"/>
      <c r="L197" s="67"/>
      <c r="M197" s="67">
        <v>0.2</v>
      </c>
      <c r="N197" s="67">
        <v>20.100000000000001</v>
      </c>
      <c r="O197" s="67">
        <v>19.2</v>
      </c>
      <c r="P197" s="67">
        <v>14.4</v>
      </c>
      <c r="Q197" s="23"/>
      <c r="R197" s="2">
        <v>0.69</v>
      </c>
      <c r="S197" s="67"/>
      <c r="T197" s="3">
        <v>349</v>
      </c>
      <c r="W197" s="55"/>
      <c r="X197" s="55"/>
    </row>
    <row r="198" spans="2:24" ht="16.5" thickBot="1" x14ac:dyDescent="0.3">
      <c r="B198" s="57"/>
      <c r="C198" s="112" t="s">
        <v>98</v>
      </c>
      <c r="D198" s="27">
        <v>90</v>
      </c>
      <c r="E198" s="7">
        <v>11.3</v>
      </c>
      <c r="F198" s="7">
        <v>5.3</v>
      </c>
      <c r="G198" s="7">
        <v>13.5</v>
      </c>
      <c r="H198" s="7">
        <v>147.6</v>
      </c>
      <c r="I198" s="3">
        <v>0.08</v>
      </c>
      <c r="J198" s="3">
        <v>0.12</v>
      </c>
      <c r="K198" s="3"/>
      <c r="L198" s="3">
        <v>0.09</v>
      </c>
      <c r="M198" s="3">
        <v>0.36</v>
      </c>
      <c r="N198" s="3">
        <v>57.6</v>
      </c>
      <c r="O198" s="3">
        <v>154.80000000000001</v>
      </c>
      <c r="P198" s="3">
        <v>28.8</v>
      </c>
      <c r="Q198" s="3"/>
      <c r="R198" s="3">
        <v>1.08</v>
      </c>
      <c r="S198" s="3">
        <v>0</v>
      </c>
      <c r="T198" s="3" t="s">
        <v>158</v>
      </c>
      <c r="W198" s="55"/>
      <c r="X198" s="55"/>
    </row>
    <row r="199" spans="2:24" ht="16.5" thickBot="1" x14ac:dyDescent="0.3">
      <c r="B199" s="57"/>
      <c r="C199" s="201" t="s">
        <v>70</v>
      </c>
      <c r="D199" s="23">
        <v>40</v>
      </c>
      <c r="E199" s="2">
        <v>3.2</v>
      </c>
      <c r="F199" s="23">
        <v>0.4</v>
      </c>
      <c r="G199" s="2">
        <v>18.399999999999999</v>
      </c>
      <c r="H199" s="23">
        <v>90</v>
      </c>
      <c r="I199" s="2">
        <v>4.3999999999999997E-2</v>
      </c>
      <c r="J199" s="67">
        <v>1.2E-2</v>
      </c>
      <c r="K199" s="67"/>
      <c r="L199" s="67"/>
      <c r="M199" s="67"/>
      <c r="N199" s="67">
        <v>8</v>
      </c>
      <c r="O199" s="67">
        <v>26</v>
      </c>
      <c r="P199" s="67">
        <v>5.6</v>
      </c>
      <c r="Q199" s="23">
        <v>37.200000000000003</v>
      </c>
      <c r="R199" s="2">
        <v>0.44</v>
      </c>
      <c r="S199" s="67">
        <v>1.28</v>
      </c>
      <c r="T199" s="3" t="s">
        <v>164</v>
      </c>
      <c r="W199" s="55"/>
      <c r="X199" s="55"/>
    </row>
    <row r="200" spans="2:24" ht="16.5" thickBot="1" x14ac:dyDescent="0.3">
      <c r="B200" s="66"/>
      <c r="C200" s="115" t="s">
        <v>89</v>
      </c>
      <c r="D200" s="39">
        <v>40</v>
      </c>
      <c r="E200" s="39">
        <v>2.66</v>
      </c>
      <c r="F200" s="2">
        <v>0.48</v>
      </c>
      <c r="G200" s="67">
        <v>21.2</v>
      </c>
      <c r="H200" s="67">
        <v>99.6</v>
      </c>
      <c r="I200" s="78">
        <v>6.8000000000000005E-2</v>
      </c>
      <c r="J200" s="78">
        <v>3.2000000000000001E-2</v>
      </c>
      <c r="K200" s="78"/>
      <c r="L200" s="78"/>
      <c r="M200" s="78"/>
      <c r="N200" s="78">
        <v>11.6</v>
      </c>
      <c r="O200" s="78">
        <v>60</v>
      </c>
      <c r="P200" s="78">
        <v>18.8</v>
      </c>
      <c r="Q200" s="78">
        <v>94</v>
      </c>
      <c r="R200" s="78">
        <v>1.56</v>
      </c>
      <c r="S200" s="78">
        <v>20.399999999999999</v>
      </c>
      <c r="T200" s="63" t="s">
        <v>163</v>
      </c>
      <c r="W200" s="55"/>
      <c r="X200" s="55"/>
    </row>
    <row r="201" spans="2:24" ht="21" customHeight="1" thickBot="1" x14ac:dyDescent="0.3">
      <c r="B201" s="66"/>
      <c r="C201" s="187" t="s">
        <v>13</v>
      </c>
      <c r="D201" s="36">
        <f t="shared" ref="D201:S201" si="25">SUM(D194:D200)</f>
        <v>930</v>
      </c>
      <c r="E201" s="190">
        <f t="shared" si="25"/>
        <v>28.3</v>
      </c>
      <c r="F201" s="190">
        <f t="shared" si="25"/>
        <v>24.400000000000002</v>
      </c>
      <c r="G201" s="190">
        <f t="shared" si="25"/>
        <v>122.97000000000001</v>
      </c>
      <c r="H201" s="42">
        <f t="shared" si="25"/>
        <v>828.65</v>
      </c>
      <c r="I201" s="190">
        <f t="shared" si="25"/>
        <v>0.47200000000000003</v>
      </c>
      <c r="J201" s="190">
        <f t="shared" si="25"/>
        <v>0.39100000000000001</v>
      </c>
      <c r="K201" s="190">
        <f t="shared" si="25"/>
        <v>0.15</v>
      </c>
      <c r="L201" s="190">
        <f t="shared" si="25"/>
        <v>274.84999999999997</v>
      </c>
      <c r="M201" s="190">
        <f t="shared" si="25"/>
        <v>15.209999999999997</v>
      </c>
      <c r="N201" s="190">
        <f t="shared" si="25"/>
        <v>209.67999999999998</v>
      </c>
      <c r="O201" s="190">
        <f t="shared" si="25"/>
        <v>436.78</v>
      </c>
      <c r="P201" s="190">
        <f t="shared" si="25"/>
        <v>132.57999999999998</v>
      </c>
      <c r="Q201" s="56">
        <f t="shared" si="25"/>
        <v>1547.07</v>
      </c>
      <c r="R201" s="190">
        <f t="shared" si="25"/>
        <v>6.0400000000000009</v>
      </c>
      <c r="S201" s="190">
        <f t="shared" si="25"/>
        <v>31.25</v>
      </c>
      <c r="T201" s="73"/>
      <c r="W201" s="55"/>
      <c r="X201" s="55"/>
    </row>
    <row r="202" spans="2:24" ht="22.15" customHeight="1" thickBot="1" x14ac:dyDescent="0.3">
      <c r="B202" s="169"/>
      <c r="C202" s="114" t="s">
        <v>14</v>
      </c>
      <c r="D202" s="21">
        <f>D193+D201</f>
        <v>1510</v>
      </c>
      <c r="E202" s="21">
        <f t="shared" ref="E202:R202" si="26">SUM(E193,E201)</f>
        <v>62.36</v>
      </c>
      <c r="F202" s="21">
        <f t="shared" si="26"/>
        <v>33.480000000000004</v>
      </c>
      <c r="G202" s="21">
        <f t="shared" si="26"/>
        <v>207.27</v>
      </c>
      <c r="H202" s="21">
        <f t="shared" si="26"/>
        <v>1382.85</v>
      </c>
      <c r="I202" s="21">
        <f t="shared" si="26"/>
        <v>0.73399999999999999</v>
      </c>
      <c r="J202" s="21">
        <f t="shared" si="26"/>
        <v>0.56500000000000006</v>
      </c>
      <c r="K202" s="21">
        <f t="shared" si="26"/>
        <v>0.15</v>
      </c>
      <c r="L202" s="21">
        <f t="shared" si="26"/>
        <v>432.15</v>
      </c>
      <c r="M202" s="21">
        <f t="shared" si="26"/>
        <v>27.609999999999996</v>
      </c>
      <c r="N202" s="21">
        <f t="shared" si="26"/>
        <v>276.77999999999997</v>
      </c>
      <c r="O202" s="21">
        <f t="shared" si="26"/>
        <v>805.98</v>
      </c>
      <c r="P202" s="21">
        <f t="shared" si="26"/>
        <v>282.77999999999997</v>
      </c>
      <c r="Q202" s="21">
        <f t="shared" si="26"/>
        <v>2223.0699999999997</v>
      </c>
      <c r="R202" s="21">
        <f t="shared" si="26"/>
        <v>11.34</v>
      </c>
      <c r="S202" s="21">
        <f>SUM(S193,S201)/1000</f>
        <v>9.5729999999999996E-2</v>
      </c>
      <c r="T202" s="73"/>
      <c r="W202" s="55"/>
      <c r="X202" s="55"/>
    </row>
    <row r="203" spans="2:24" ht="33.6" customHeight="1" thickBot="1" x14ac:dyDescent="0.3">
      <c r="B203" s="39"/>
      <c r="C203" s="191" t="s">
        <v>15</v>
      </c>
      <c r="D203" s="34"/>
      <c r="E203" s="35">
        <f>E202*100/90</f>
        <v>69.288888888888891</v>
      </c>
      <c r="F203" s="14">
        <f>F202*100/92</f>
        <v>36.391304347826093</v>
      </c>
      <c r="G203" s="14">
        <f>G202*100/383</f>
        <v>54.117493472584854</v>
      </c>
      <c r="H203" s="11">
        <f>H202*100/2720</f>
        <v>50.840073529411768</v>
      </c>
      <c r="I203" s="17">
        <f>I202*100/1.4</f>
        <v>52.428571428571438</v>
      </c>
      <c r="J203" s="35">
        <f>J202*100/1.6</f>
        <v>35.3125</v>
      </c>
      <c r="K203" s="35">
        <f>K202*100/10</f>
        <v>1.5</v>
      </c>
      <c r="L203" s="35">
        <f>L202*100/900</f>
        <v>48.016666666666666</v>
      </c>
      <c r="M203" s="35">
        <f>M202*100/60</f>
        <v>46.016666666666659</v>
      </c>
      <c r="N203" s="35">
        <f>N202*100/1200</f>
        <v>23.064999999999998</v>
      </c>
      <c r="O203" s="35">
        <f>O202*100/1200</f>
        <v>67.165000000000006</v>
      </c>
      <c r="P203" s="35">
        <f>P202*100/300</f>
        <v>94.259999999999991</v>
      </c>
      <c r="Q203" s="35">
        <f>Q202*100/1200</f>
        <v>185.2558333333333</v>
      </c>
      <c r="R203" s="17">
        <f>R202*100/18</f>
        <v>63</v>
      </c>
      <c r="S203" s="17">
        <f>S202*100/0.1</f>
        <v>95.73</v>
      </c>
      <c r="T203" s="232"/>
      <c r="W203" s="55"/>
      <c r="X203" s="55"/>
    </row>
    <row r="204" spans="2:24" ht="16.5" thickBot="1" x14ac:dyDescent="0.3">
      <c r="B204" s="51"/>
      <c r="T204" s="73"/>
      <c r="W204" s="55"/>
      <c r="X204" s="55"/>
    </row>
    <row r="205" spans="2:24" ht="15.75" customHeight="1" x14ac:dyDescent="0.25">
      <c r="B205" s="51"/>
      <c r="D205" s="51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255" t="s">
        <v>3</v>
      </c>
      <c r="W205" s="55"/>
      <c r="X205" s="55"/>
    </row>
    <row r="206" spans="2:24" ht="16.5" thickBot="1" x14ac:dyDescent="0.3">
      <c r="B206" s="51"/>
      <c r="C206" s="127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256"/>
      <c r="W206" s="55"/>
      <c r="X206" s="55"/>
    </row>
    <row r="207" spans="2:24" ht="15" customHeight="1" thickBot="1" x14ac:dyDescent="0.3">
      <c r="B207" s="255" t="s">
        <v>1</v>
      </c>
      <c r="C207" s="255" t="s">
        <v>2</v>
      </c>
      <c r="D207" s="255" t="s">
        <v>66</v>
      </c>
      <c r="E207" s="248" t="s">
        <v>54</v>
      </c>
      <c r="F207" s="246"/>
      <c r="G207" s="247"/>
      <c r="H207" s="255" t="s">
        <v>88</v>
      </c>
      <c r="I207" s="248" t="s">
        <v>55</v>
      </c>
      <c r="J207" s="246"/>
      <c r="K207" s="246"/>
      <c r="L207" s="246"/>
      <c r="M207" s="247"/>
      <c r="N207" s="248" t="s">
        <v>60</v>
      </c>
      <c r="O207" s="246"/>
      <c r="P207" s="246"/>
      <c r="Q207" s="246"/>
      <c r="R207" s="246"/>
      <c r="S207" s="247"/>
      <c r="T207" s="253"/>
      <c r="W207" s="55"/>
      <c r="X207" s="55"/>
    </row>
    <row r="208" spans="2:24" ht="39.6" customHeight="1" thickBot="1" x14ac:dyDescent="0.3">
      <c r="B208" s="256"/>
      <c r="C208" s="256"/>
      <c r="D208" s="256"/>
      <c r="E208" s="58" t="s">
        <v>4</v>
      </c>
      <c r="F208" s="58" t="s">
        <v>5</v>
      </c>
      <c r="G208" s="58" t="s">
        <v>6</v>
      </c>
      <c r="H208" s="256"/>
      <c r="I208" s="57" t="s">
        <v>56</v>
      </c>
      <c r="J208" s="57" t="s">
        <v>57</v>
      </c>
      <c r="K208" s="57" t="s">
        <v>68</v>
      </c>
      <c r="L208" s="57" t="s">
        <v>58</v>
      </c>
      <c r="M208" s="57" t="s">
        <v>59</v>
      </c>
      <c r="N208" s="57" t="s">
        <v>61</v>
      </c>
      <c r="O208" s="57" t="s">
        <v>62</v>
      </c>
      <c r="P208" s="57" t="s">
        <v>64</v>
      </c>
      <c r="Q208" s="57" t="s">
        <v>65</v>
      </c>
      <c r="R208" s="57" t="s">
        <v>63</v>
      </c>
      <c r="S208" s="57" t="s">
        <v>67</v>
      </c>
      <c r="T208" s="254"/>
      <c r="W208" s="55"/>
      <c r="X208" s="55"/>
    </row>
    <row r="209" spans="2:24" ht="16.5" thickBot="1" x14ac:dyDescent="0.3">
      <c r="B209" s="135"/>
      <c r="C209" s="125" t="s">
        <v>29</v>
      </c>
      <c r="D209" s="250"/>
      <c r="E209" s="250"/>
      <c r="F209" s="250"/>
      <c r="G209" s="250"/>
      <c r="H209" s="250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2"/>
      <c r="W209" s="55"/>
      <c r="X209" s="55"/>
    </row>
    <row r="210" spans="2:24" ht="16.5" thickBot="1" x14ac:dyDescent="0.3">
      <c r="B210" s="16"/>
      <c r="C210" s="95" t="s">
        <v>33</v>
      </c>
      <c r="D210" s="251"/>
      <c r="E210" s="251"/>
      <c r="F210" s="251"/>
      <c r="G210" s="251"/>
      <c r="H210" s="251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3"/>
      <c r="W210" s="55"/>
      <c r="X210" s="55"/>
    </row>
    <row r="211" spans="2:24" ht="15" customHeight="1" thickBot="1" x14ac:dyDescent="0.3">
      <c r="B211" s="188" t="s">
        <v>20</v>
      </c>
      <c r="C211" s="62" t="s">
        <v>84</v>
      </c>
      <c r="D211" s="2">
        <v>100</v>
      </c>
      <c r="E211" s="2">
        <v>7.64</v>
      </c>
      <c r="F211" s="2">
        <v>10.91</v>
      </c>
      <c r="G211" s="2">
        <v>8.18</v>
      </c>
      <c r="H211" s="2">
        <v>161.82</v>
      </c>
      <c r="I211" s="2">
        <v>0.03</v>
      </c>
      <c r="J211" s="2">
        <v>0.05</v>
      </c>
      <c r="K211" s="2">
        <v>0</v>
      </c>
      <c r="L211" s="2">
        <v>6.73</v>
      </c>
      <c r="M211" s="2">
        <v>0.91</v>
      </c>
      <c r="N211" s="2">
        <v>29.45</v>
      </c>
      <c r="O211" s="2">
        <v>76.819999999999993</v>
      </c>
      <c r="P211" s="2">
        <v>12.36</v>
      </c>
      <c r="Q211" s="2">
        <v>160.72999999999999</v>
      </c>
      <c r="R211" s="2">
        <v>1</v>
      </c>
      <c r="S211" s="2">
        <v>3.27</v>
      </c>
      <c r="T211" s="2" t="s">
        <v>166</v>
      </c>
      <c r="W211" s="55"/>
      <c r="X211" s="55"/>
    </row>
    <row r="212" spans="2:24" ht="16.5" thickBot="1" x14ac:dyDescent="0.3">
      <c r="B212" s="141"/>
      <c r="C212" s="62" t="s">
        <v>22</v>
      </c>
      <c r="D212" s="179">
        <v>200</v>
      </c>
      <c r="E212" s="8">
        <v>4.9000000000000004</v>
      </c>
      <c r="F212" s="82">
        <v>5.3</v>
      </c>
      <c r="G212" s="82">
        <v>31.7</v>
      </c>
      <c r="H212" s="41">
        <v>194.5</v>
      </c>
      <c r="I212" s="41">
        <v>0.16</v>
      </c>
      <c r="J212" s="41">
        <v>0.14000000000000001</v>
      </c>
      <c r="K212" s="41">
        <v>0.15</v>
      </c>
      <c r="L212" s="41">
        <v>40</v>
      </c>
      <c r="M212" s="41">
        <v>5.3</v>
      </c>
      <c r="N212" s="41">
        <v>52</v>
      </c>
      <c r="O212" s="41">
        <v>98</v>
      </c>
      <c r="P212" s="41">
        <v>32</v>
      </c>
      <c r="Q212" s="41">
        <v>832</v>
      </c>
      <c r="R212" s="41">
        <v>1.06</v>
      </c>
      <c r="S212" s="41">
        <v>5.6</v>
      </c>
      <c r="T212" s="63">
        <v>312</v>
      </c>
      <c r="W212" s="55"/>
      <c r="X212" s="55"/>
    </row>
    <row r="213" spans="2:24" ht="16.5" thickBot="1" x14ac:dyDescent="0.3">
      <c r="B213" s="188"/>
      <c r="C213" s="62" t="s">
        <v>99</v>
      </c>
      <c r="D213" s="23">
        <v>212</v>
      </c>
      <c r="E213" s="39">
        <v>0.2</v>
      </c>
      <c r="F213" s="2">
        <v>0.01</v>
      </c>
      <c r="G213" s="67">
        <v>9.9</v>
      </c>
      <c r="H213" s="67">
        <v>41</v>
      </c>
      <c r="I213" s="67">
        <v>0.01</v>
      </c>
      <c r="J213" s="67">
        <v>8.9999999999999998E-4</v>
      </c>
      <c r="K213" s="67"/>
      <c r="L213" s="67">
        <v>0.05</v>
      </c>
      <c r="M213" s="67">
        <v>2.2000000000000002</v>
      </c>
      <c r="N213" s="67">
        <v>15.8</v>
      </c>
      <c r="O213" s="67">
        <v>8</v>
      </c>
      <c r="P213" s="67">
        <v>6</v>
      </c>
      <c r="Q213" s="67">
        <v>33.700000000000003</v>
      </c>
      <c r="R213" s="67">
        <v>0.78</v>
      </c>
      <c r="S213" s="67">
        <v>5.0000000000000001E-3</v>
      </c>
      <c r="T213" s="3">
        <v>377</v>
      </c>
      <c r="W213" s="55"/>
      <c r="X213" s="55"/>
    </row>
    <row r="214" spans="2:24" ht="16.5" thickBot="1" x14ac:dyDescent="0.3">
      <c r="B214" s="188"/>
      <c r="C214" s="62" t="s">
        <v>70</v>
      </c>
      <c r="D214" s="23">
        <v>40</v>
      </c>
      <c r="E214" s="2">
        <v>3.2</v>
      </c>
      <c r="F214" s="23">
        <v>0.4</v>
      </c>
      <c r="G214" s="2">
        <v>18.399999999999999</v>
      </c>
      <c r="H214" s="23">
        <v>90</v>
      </c>
      <c r="I214" s="2">
        <v>4.3999999999999997E-2</v>
      </c>
      <c r="J214" s="67">
        <v>1.2E-2</v>
      </c>
      <c r="K214" s="67"/>
      <c r="L214" s="67"/>
      <c r="M214" s="67"/>
      <c r="N214" s="67">
        <v>8</v>
      </c>
      <c r="O214" s="67">
        <v>26</v>
      </c>
      <c r="P214" s="67">
        <v>5.6</v>
      </c>
      <c r="Q214" s="23">
        <v>37.200000000000003</v>
      </c>
      <c r="R214" s="2">
        <v>0.44</v>
      </c>
      <c r="S214" s="67">
        <v>1.28</v>
      </c>
      <c r="T214" s="3" t="s">
        <v>164</v>
      </c>
      <c r="W214" s="55"/>
      <c r="X214" s="55"/>
    </row>
    <row r="215" spans="2:24" ht="16.5" thickBot="1" x14ac:dyDescent="0.3">
      <c r="B215" s="141"/>
      <c r="C215" s="112" t="s">
        <v>89</v>
      </c>
      <c r="D215" s="39">
        <v>40</v>
      </c>
      <c r="E215" s="39">
        <v>2.66</v>
      </c>
      <c r="F215" s="2">
        <v>0.48</v>
      </c>
      <c r="G215" s="67">
        <v>21.2</v>
      </c>
      <c r="H215" s="67">
        <v>99.6</v>
      </c>
      <c r="I215" s="78">
        <v>6.8000000000000005E-2</v>
      </c>
      <c r="J215" s="78">
        <v>3.2000000000000001E-2</v>
      </c>
      <c r="K215" s="78"/>
      <c r="L215" s="78"/>
      <c r="M215" s="78"/>
      <c r="N215" s="78">
        <v>11.6</v>
      </c>
      <c r="O215" s="78">
        <v>60</v>
      </c>
      <c r="P215" s="78">
        <v>18.8</v>
      </c>
      <c r="Q215" s="78">
        <v>94</v>
      </c>
      <c r="R215" s="78">
        <v>1.56</v>
      </c>
      <c r="S215" s="78">
        <v>20.399999999999999</v>
      </c>
      <c r="T215" s="63" t="s">
        <v>163</v>
      </c>
      <c r="W215" s="55"/>
      <c r="X215" s="55"/>
    </row>
    <row r="216" spans="2:24" ht="24" customHeight="1" thickBot="1" x14ac:dyDescent="0.3">
      <c r="B216" s="186" t="s">
        <v>10</v>
      </c>
      <c r="C216" s="187" t="s">
        <v>11</v>
      </c>
      <c r="D216" s="25">
        <f t="shared" ref="D216:S216" si="27">SUM(D211:D215)</f>
        <v>592</v>
      </c>
      <c r="E216" s="25">
        <f t="shared" si="27"/>
        <v>18.599999999999998</v>
      </c>
      <c r="F216" s="25">
        <f t="shared" si="27"/>
        <v>17.100000000000001</v>
      </c>
      <c r="G216" s="25">
        <f t="shared" si="27"/>
        <v>89.38</v>
      </c>
      <c r="H216" s="25">
        <f t="shared" si="27"/>
        <v>586.91999999999996</v>
      </c>
      <c r="I216" s="25">
        <f t="shared" si="27"/>
        <v>0.312</v>
      </c>
      <c r="J216" s="25">
        <f t="shared" si="27"/>
        <v>0.23490000000000003</v>
      </c>
      <c r="K216" s="25">
        <f t="shared" si="27"/>
        <v>0.15</v>
      </c>
      <c r="L216" s="25">
        <f t="shared" si="27"/>
        <v>46.78</v>
      </c>
      <c r="M216" s="25">
        <f t="shared" si="27"/>
        <v>8.41</v>
      </c>
      <c r="N216" s="25">
        <f t="shared" si="27"/>
        <v>116.85</v>
      </c>
      <c r="O216" s="25">
        <f t="shared" si="27"/>
        <v>268.82</v>
      </c>
      <c r="P216" s="25">
        <f t="shared" si="27"/>
        <v>74.760000000000005</v>
      </c>
      <c r="Q216" s="42">
        <f t="shared" si="27"/>
        <v>1157.6300000000001</v>
      </c>
      <c r="R216" s="25">
        <f t="shared" si="27"/>
        <v>4.84</v>
      </c>
      <c r="S216" s="25">
        <f t="shared" si="27"/>
        <v>30.555</v>
      </c>
      <c r="T216" s="231"/>
      <c r="W216" s="55"/>
      <c r="X216" s="55"/>
    </row>
    <row r="217" spans="2:24" s="178" customFormat="1" ht="16.5" thickBot="1" x14ac:dyDescent="0.3">
      <c r="B217" s="91"/>
      <c r="C217" s="200" t="s">
        <v>79</v>
      </c>
      <c r="D217" s="3">
        <v>100</v>
      </c>
      <c r="E217" s="39">
        <v>4.4000000000000004</v>
      </c>
      <c r="F217" s="39">
        <v>10.199999999999999</v>
      </c>
      <c r="G217" s="2">
        <v>6</v>
      </c>
      <c r="H217" s="2">
        <v>133.5</v>
      </c>
      <c r="I217" s="5">
        <v>0.01</v>
      </c>
      <c r="J217" s="5">
        <v>7.0000000000000007E-2</v>
      </c>
      <c r="K217" s="5">
        <v>0.22</v>
      </c>
      <c r="L217" s="5">
        <v>20</v>
      </c>
      <c r="M217" s="5">
        <v>1.3</v>
      </c>
      <c r="N217" s="5">
        <v>162.30000000000001</v>
      </c>
      <c r="O217" s="5">
        <v>102.4</v>
      </c>
      <c r="P217" s="5">
        <v>18.7</v>
      </c>
      <c r="Q217" s="142">
        <v>168.3</v>
      </c>
      <c r="R217" s="19">
        <v>1</v>
      </c>
      <c r="S217" s="5">
        <v>3.6</v>
      </c>
      <c r="T217" s="3" t="s">
        <v>119</v>
      </c>
    </row>
    <row r="218" spans="2:24" ht="16.5" thickBot="1" x14ac:dyDescent="0.3">
      <c r="B218" s="66"/>
      <c r="C218" s="201" t="s">
        <v>144</v>
      </c>
      <c r="D218" s="154">
        <v>250</v>
      </c>
      <c r="E218" s="153">
        <v>8.3000000000000007</v>
      </c>
      <c r="F218" s="153">
        <v>5.75</v>
      </c>
      <c r="G218" s="153">
        <v>20.350000000000001</v>
      </c>
      <c r="H218" s="153">
        <v>166.5</v>
      </c>
      <c r="I218" s="154">
        <v>0.18</v>
      </c>
      <c r="J218" s="153">
        <v>7.0000000000000007E-2</v>
      </c>
      <c r="K218" s="153" t="s">
        <v>27</v>
      </c>
      <c r="L218" s="153">
        <v>122</v>
      </c>
      <c r="M218" s="153">
        <v>5.95</v>
      </c>
      <c r="N218" s="153">
        <v>33.75</v>
      </c>
      <c r="O218" s="153">
        <v>100.5</v>
      </c>
      <c r="P218" s="153">
        <v>36.25</v>
      </c>
      <c r="Q218" s="153">
        <v>478</v>
      </c>
      <c r="R218" s="153">
        <v>1.84</v>
      </c>
      <c r="S218" s="153">
        <v>19.95</v>
      </c>
      <c r="T218" s="3">
        <v>132</v>
      </c>
      <c r="W218" s="55"/>
      <c r="X218" s="55"/>
    </row>
    <row r="219" spans="2:24" ht="16.5" customHeight="1" thickBot="1" x14ac:dyDescent="0.3">
      <c r="B219" s="57" t="s">
        <v>12</v>
      </c>
      <c r="C219" s="115" t="s">
        <v>73</v>
      </c>
      <c r="D219" s="39">
        <v>200</v>
      </c>
      <c r="E219" s="39">
        <v>15.48</v>
      </c>
      <c r="F219" s="2">
        <v>17.57</v>
      </c>
      <c r="G219" s="67">
        <v>16.170000000000002</v>
      </c>
      <c r="H219" s="67">
        <v>284.77999999999997</v>
      </c>
      <c r="I219" s="136">
        <v>0.16</v>
      </c>
      <c r="J219" s="13">
        <v>0.17</v>
      </c>
      <c r="K219" s="138"/>
      <c r="L219" s="13">
        <v>66</v>
      </c>
      <c r="M219" s="138">
        <v>8.26</v>
      </c>
      <c r="N219" s="13">
        <v>36</v>
      </c>
      <c r="O219" s="138">
        <v>228.96</v>
      </c>
      <c r="P219" s="13">
        <v>46.96</v>
      </c>
      <c r="Q219" s="138">
        <v>281.22000000000003</v>
      </c>
      <c r="R219" s="13">
        <v>2.52</v>
      </c>
      <c r="S219" s="137">
        <v>3.57</v>
      </c>
      <c r="T219" s="3">
        <v>289</v>
      </c>
      <c r="W219" s="55"/>
      <c r="X219" s="55"/>
    </row>
    <row r="220" spans="2:24" ht="16.5" thickBot="1" x14ac:dyDescent="0.3">
      <c r="B220" s="66"/>
      <c r="C220" s="201" t="s">
        <v>126</v>
      </c>
      <c r="D220" s="2">
        <v>200</v>
      </c>
      <c r="E220" s="82">
        <v>0.6</v>
      </c>
      <c r="F220" s="82"/>
      <c r="G220" s="82">
        <v>33</v>
      </c>
      <c r="H220" s="41">
        <v>134.5</v>
      </c>
      <c r="I220" s="41">
        <v>0.04</v>
      </c>
      <c r="J220" s="41">
        <v>0.08</v>
      </c>
      <c r="K220" s="41"/>
      <c r="L220" s="41">
        <v>100</v>
      </c>
      <c r="M220" s="41">
        <v>12</v>
      </c>
      <c r="N220" s="41">
        <v>10</v>
      </c>
      <c r="O220" s="41">
        <v>30</v>
      </c>
      <c r="P220" s="41">
        <v>24</v>
      </c>
      <c r="Q220" s="41">
        <v>304</v>
      </c>
      <c r="R220" s="41">
        <v>0.4</v>
      </c>
      <c r="S220" s="41">
        <v>0.7</v>
      </c>
      <c r="T220" s="63">
        <v>389</v>
      </c>
      <c r="W220" s="55"/>
      <c r="X220" s="55"/>
    </row>
    <row r="221" spans="2:24" ht="16.5" thickBot="1" x14ac:dyDescent="0.3">
      <c r="B221" s="57"/>
      <c r="C221" s="201"/>
      <c r="D221" s="8"/>
      <c r="E221" s="41"/>
      <c r="F221" s="41"/>
      <c r="G221" s="41"/>
      <c r="H221" s="41"/>
      <c r="I221" s="136"/>
      <c r="J221" s="13"/>
      <c r="K221" s="138"/>
      <c r="L221" s="13"/>
      <c r="M221" s="138"/>
      <c r="N221" s="13"/>
      <c r="O221" s="138"/>
      <c r="P221" s="13"/>
      <c r="Q221" s="138"/>
      <c r="R221" s="13"/>
      <c r="S221" s="137"/>
      <c r="T221" s="3"/>
      <c r="W221" s="55"/>
      <c r="X221" s="55"/>
    </row>
    <row r="222" spans="2:24" ht="16.5" thickBot="1" x14ac:dyDescent="0.3">
      <c r="B222" s="66"/>
      <c r="C222" s="201" t="s">
        <v>69</v>
      </c>
      <c r="D222" s="67">
        <v>40</v>
      </c>
      <c r="E222" s="2">
        <v>3.2</v>
      </c>
      <c r="F222" s="23">
        <v>0.4</v>
      </c>
      <c r="G222" s="2">
        <v>18.399999999999999</v>
      </c>
      <c r="H222" s="23">
        <v>90</v>
      </c>
      <c r="I222" s="2">
        <v>4.3999999999999997E-2</v>
      </c>
      <c r="J222" s="67">
        <v>1.2E-2</v>
      </c>
      <c r="K222" s="67"/>
      <c r="L222" s="67"/>
      <c r="M222" s="67"/>
      <c r="N222" s="67">
        <v>8</v>
      </c>
      <c r="O222" s="67">
        <v>26</v>
      </c>
      <c r="P222" s="67">
        <v>5.6</v>
      </c>
      <c r="Q222" s="23">
        <v>37.200000000000003</v>
      </c>
      <c r="R222" s="2">
        <v>0.44</v>
      </c>
      <c r="S222" s="67">
        <v>1.28</v>
      </c>
      <c r="T222" s="3" t="s">
        <v>164</v>
      </c>
      <c r="W222" s="55"/>
      <c r="X222" s="55"/>
    </row>
    <row r="223" spans="2:24" ht="16.5" thickBot="1" x14ac:dyDescent="0.3">
      <c r="B223" s="66"/>
      <c r="C223" s="115" t="s">
        <v>89</v>
      </c>
      <c r="D223" s="51">
        <v>30</v>
      </c>
      <c r="E223" s="68">
        <v>2</v>
      </c>
      <c r="F223" s="69">
        <v>0.36</v>
      </c>
      <c r="G223" s="144">
        <v>15.87</v>
      </c>
      <c r="H223" s="70">
        <v>74.7</v>
      </c>
      <c r="I223" s="2">
        <v>5.0999999999999997E-2</v>
      </c>
      <c r="J223" s="2">
        <v>2.4E-2</v>
      </c>
      <c r="K223" s="51"/>
      <c r="L223" s="2"/>
      <c r="M223" s="51"/>
      <c r="N223" s="2">
        <v>8.6999999999999993</v>
      </c>
      <c r="O223" s="51">
        <v>45</v>
      </c>
      <c r="P223" s="2">
        <v>14.1</v>
      </c>
      <c r="Q223" s="51">
        <v>70.5</v>
      </c>
      <c r="R223" s="79">
        <v>1.17</v>
      </c>
      <c r="S223" s="67">
        <v>15.3</v>
      </c>
      <c r="T223" s="63" t="s">
        <v>163</v>
      </c>
      <c r="W223" s="55"/>
      <c r="X223" s="55"/>
    </row>
    <row r="224" spans="2:24" ht="24" customHeight="1" thickBot="1" x14ac:dyDescent="0.3">
      <c r="B224" s="66"/>
      <c r="C224" s="187" t="s">
        <v>13</v>
      </c>
      <c r="D224" s="32">
        <f>SUM(D217:D223)</f>
        <v>820</v>
      </c>
      <c r="E224" s="186">
        <f t="shared" ref="E224:S224" si="28">SUM(SUM(E217:E223))</f>
        <v>33.980000000000004</v>
      </c>
      <c r="F224" s="42">
        <f t="shared" si="28"/>
        <v>34.279999999999994</v>
      </c>
      <c r="G224" s="25">
        <f t="shared" si="28"/>
        <v>109.79000000000002</v>
      </c>
      <c r="H224" s="32">
        <f t="shared" si="28"/>
        <v>883.98</v>
      </c>
      <c r="I224" s="186">
        <f t="shared" si="28"/>
        <v>0.48499999999999993</v>
      </c>
      <c r="J224" s="186">
        <f t="shared" si="28"/>
        <v>0.4260000000000001</v>
      </c>
      <c r="K224" s="186">
        <f t="shared" si="28"/>
        <v>0.22</v>
      </c>
      <c r="L224" s="186">
        <f t="shared" si="28"/>
        <v>308</v>
      </c>
      <c r="M224" s="186">
        <f t="shared" si="28"/>
        <v>27.509999999999998</v>
      </c>
      <c r="N224" s="186">
        <f t="shared" si="28"/>
        <v>258.75</v>
      </c>
      <c r="O224" s="186">
        <f t="shared" si="28"/>
        <v>532.86</v>
      </c>
      <c r="P224" s="186">
        <f t="shared" si="28"/>
        <v>145.60999999999999</v>
      </c>
      <c r="Q224" s="42">
        <f t="shared" si="28"/>
        <v>1339.22</v>
      </c>
      <c r="R224" s="186">
        <f t="shared" si="28"/>
        <v>7.37</v>
      </c>
      <c r="S224" s="42">
        <f t="shared" si="28"/>
        <v>44.400000000000006</v>
      </c>
      <c r="T224" s="73"/>
      <c r="W224" s="55"/>
      <c r="X224" s="55"/>
    </row>
    <row r="225" spans="2:24" ht="21.6" customHeight="1" thickBot="1" x14ac:dyDescent="0.3">
      <c r="B225" s="169"/>
      <c r="C225" s="114" t="s">
        <v>14</v>
      </c>
      <c r="D225" s="10">
        <f>D216+D224</f>
        <v>1412</v>
      </c>
      <c r="E225" s="10">
        <f t="shared" ref="E225:R225" si="29">SUM(E216,E224)</f>
        <v>52.58</v>
      </c>
      <c r="F225" s="10">
        <f t="shared" si="29"/>
        <v>51.379999999999995</v>
      </c>
      <c r="G225" s="10">
        <f t="shared" si="29"/>
        <v>199.17000000000002</v>
      </c>
      <c r="H225" s="10">
        <f t="shared" si="29"/>
        <v>1470.9</v>
      </c>
      <c r="I225" s="10">
        <f t="shared" si="29"/>
        <v>0.79699999999999993</v>
      </c>
      <c r="J225" s="10">
        <f t="shared" si="29"/>
        <v>0.66090000000000015</v>
      </c>
      <c r="K225" s="10">
        <f t="shared" si="29"/>
        <v>0.37</v>
      </c>
      <c r="L225" s="10">
        <f t="shared" si="29"/>
        <v>354.78</v>
      </c>
      <c r="M225" s="10">
        <f t="shared" si="29"/>
        <v>35.92</v>
      </c>
      <c r="N225" s="10">
        <f t="shared" si="29"/>
        <v>375.6</v>
      </c>
      <c r="O225" s="10">
        <f t="shared" si="29"/>
        <v>801.68000000000006</v>
      </c>
      <c r="P225" s="10">
        <f t="shared" si="29"/>
        <v>220.37</v>
      </c>
      <c r="Q225" s="10">
        <f t="shared" si="29"/>
        <v>2496.8500000000004</v>
      </c>
      <c r="R225" s="10">
        <f t="shared" si="29"/>
        <v>12.21</v>
      </c>
      <c r="S225" s="10">
        <f>SUM(S216,S224)/1000</f>
        <v>7.4955000000000008E-2</v>
      </c>
      <c r="T225" s="73"/>
      <c r="W225" s="55"/>
      <c r="X225" s="55"/>
    </row>
    <row r="226" spans="2:24" ht="31.5" customHeight="1" thickBot="1" x14ac:dyDescent="0.3">
      <c r="B226" s="39"/>
      <c r="C226" s="191" t="s">
        <v>15</v>
      </c>
      <c r="D226" s="34"/>
      <c r="E226" s="35">
        <f>E225*100/90</f>
        <v>58.422222222222224</v>
      </c>
      <c r="F226" s="14">
        <f>F225*100/92</f>
        <v>55.847826086956523</v>
      </c>
      <c r="G226" s="14">
        <f>G225*100/383</f>
        <v>52.002610966057439</v>
      </c>
      <c r="H226" s="11">
        <f>H225*100/2720</f>
        <v>54.077205882352942</v>
      </c>
      <c r="I226" s="17">
        <f>I225*100/1.4</f>
        <v>56.928571428571423</v>
      </c>
      <c r="J226" s="35">
        <f>J225*100/1.6</f>
        <v>41.306250000000006</v>
      </c>
      <c r="K226" s="35">
        <f>K225*100/10</f>
        <v>3.7</v>
      </c>
      <c r="L226" s="35">
        <f>L225*100/900</f>
        <v>39.42</v>
      </c>
      <c r="M226" s="35">
        <f>M225*100/60</f>
        <v>59.866666666666667</v>
      </c>
      <c r="N226" s="35">
        <f>N225*100/1200</f>
        <v>31.3</v>
      </c>
      <c r="O226" s="35">
        <f>O225*100/1200</f>
        <v>66.806666666666672</v>
      </c>
      <c r="P226" s="35">
        <f>P225*100/300</f>
        <v>73.456666666666663</v>
      </c>
      <c r="Q226" s="35">
        <f>Q225*100/1200</f>
        <v>208.07083333333335</v>
      </c>
      <c r="R226" s="17">
        <f>R225*100/18</f>
        <v>67.833333333333329</v>
      </c>
      <c r="S226" s="17">
        <f>S225*100/0.1</f>
        <v>74.954999999999998</v>
      </c>
      <c r="T226" s="73"/>
      <c r="W226" s="55"/>
      <c r="X226" s="55"/>
    </row>
    <row r="227" spans="2:24" x14ac:dyDescent="0.25">
      <c r="B227" s="51"/>
      <c r="C227" s="127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73"/>
      <c r="W227" s="55"/>
      <c r="X227" s="55"/>
    </row>
    <row r="228" spans="2:24" x14ac:dyDescent="0.25">
      <c r="B228" s="51"/>
      <c r="C228" s="127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232"/>
      <c r="W228" s="55"/>
      <c r="X228" s="55"/>
    </row>
    <row r="229" spans="2:24" x14ac:dyDescent="0.25">
      <c r="C229" s="92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73"/>
      <c r="W229" s="55"/>
      <c r="X229" s="55"/>
    </row>
    <row r="230" spans="2:24" ht="15.6" customHeight="1" x14ac:dyDescent="0.25">
      <c r="C230" s="74"/>
      <c r="D230" s="51"/>
      <c r="E230" s="22"/>
      <c r="F230" s="22"/>
      <c r="G230" s="22"/>
      <c r="H230" s="22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73"/>
      <c r="W230" s="55"/>
      <c r="X230" s="55"/>
    </row>
    <row r="231" spans="2:24" ht="19.5" customHeight="1" x14ac:dyDescent="0.25">
      <c r="C231" s="249"/>
      <c r="D231" s="249"/>
      <c r="E231" s="249"/>
      <c r="F231" s="249"/>
      <c r="G231" s="249"/>
      <c r="H231" s="249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232"/>
      <c r="W231" s="55"/>
      <c r="X231" s="55"/>
    </row>
    <row r="232" spans="2:24" ht="16.5" thickBot="1" x14ac:dyDescent="0.3">
      <c r="T232" s="232"/>
      <c r="W232" s="55"/>
      <c r="X232" s="55"/>
    </row>
    <row r="233" spans="2:24" ht="15.75" customHeight="1" thickTop="1" thickBot="1" x14ac:dyDescent="0.3">
      <c r="C233" s="128" t="s">
        <v>34</v>
      </c>
      <c r="D233" s="96" t="s">
        <v>35</v>
      </c>
      <c r="E233" s="96"/>
      <c r="F233" s="96"/>
      <c r="G233" s="97" t="s">
        <v>36</v>
      </c>
      <c r="H233" s="246" t="s">
        <v>55</v>
      </c>
      <c r="I233" s="246"/>
      <c r="J233" s="246"/>
      <c r="K233" s="246"/>
      <c r="L233" s="247"/>
      <c r="M233" s="248" t="s">
        <v>60</v>
      </c>
      <c r="N233" s="246"/>
      <c r="O233" s="246"/>
      <c r="P233" s="246"/>
      <c r="Q233" s="246"/>
      <c r="R233" s="25"/>
      <c r="T233" s="232"/>
      <c r="W233" s="55"/>
      <c r="X233" s="55"/>
    </row>
    <row r="234" spans="2:24" ht="17.25" thickTop="1" thickBot="1" x14ac:dyDescent="0.3">
      <c r="C234" s="129" t="s">
        <v>37</v>
      </c>
      <c r="D234" s="97" t="s">
        <v>38</v>
      </c>
      <c r="E234" s="97" t="s">
        <v>39</v>
      </c>
      <c r="F234" s="97" t="s">
        <v>40</v>
      </c>
      <c r="G234" s="97" t="s">
        <v>41</v>
      </c>
      <c r="H234" s="58" t="s">
        <v>56</v>
      </c>
      <c r="I234" s="57" t="s">
        <v>57</v>
      </c>
      <c r="J234" s="57" t="s">
        <v>68</v>
      </c>
      <c r="K234" s="57" t="s">
        <v>58</v>
      </c>
      <c r="L234" s="57" t="s">
        <v>59</v>
      </c>
      <c r="M234" s="57" t="s">
        <v>61</v>
      </c>
      <c r="N234" s="57" t="s">
        <v>62</v>
      </c>
      <c r="O234" s="57" t="s">
        <v>64</v>
      </c>
      <c r="P234" s="57" t="s">
        <v>65</v>
      </c>
      <c r="Q234" s="57" t="s">
        <v>63</v>
      </c>
      <c r="R234" s="57" t="s">
        <v>67</v>
      </c>
      <c r="T234" s="232"/>
      <c r="W234" s="55"/>
      <c r="X234" s="55"/>
    </row>
    <row r="235" spans="2:24" ht="21" customHeight="1" thickBot="1" x14ac:dyDescent="0.3">
      <c r="C235" s="130" t="s">
        <v>42</v>
      </c>
      <c r="D235" s="16">
        <f t="shared" ref="D235:R235" si="30">E23</f>
        <v>46.2</v>
      </c>
      <c r="E235" s="16">
        <f t="shared" si="30"/>
        <v>43.52</v>
      </c>
      <c r="F235" s="16">
        <f t="shared" si="30"/>
        <v>219.74</v>
      </c>
      <c r="G235" s="16">
        <f t="shared" si="30"/>
        <v>1457.8000000000002</v>
      </c>
      <c r="H235" s="10">
        <f t="shared" si="30"/>
        <v>0.91900000000000004</v>
      </c>
      <c r="I235" s="10">
        <f t="shared" si="30"/>
        <v>0.77300000000000013</v>
      </c>
      <c r="J235" s="10">
        <f t="shared" si="30"/>
        <v>0.15</v>
      </c>
      <c r="K235" s="10">
        <f t="shared" si="30"/>
        <v>253.94</v>
      </c>
      <c r="L235" s="10">
        <f t="shared" si="30"/>
        <v>47.099999999999994</v>
      </c>
      <c r="M235" s="10">
        <f t="shared" si="30"/>
        <v>570.19999999999993</v>
      </c>
      <c r="N235" s="10">
        <f t="shared" si="30"/>
        <v>863.6</v>
      </c>
      <c r="O235" s="10">
        <f t="shared" si="30"/>
        <v>235.3</v>
      </c>
      <c r="P235" s="10">
        <f t="shared" si="30"/>
        <v>1653.5</v>
      </c>
      <c r="Q235" s="10">
        <f t="shared" si="30"/>
        <v>10.46</v>
      </c>
      <c r="R235" s="10">
        <f t="shared" si="30"/>
        <v>0.10790000000000001</v>
      </c>
      <c r="T235" s="38"/>
      <c r="W235" s="55"/>
      <c r="X235" s="55"/>
    </row>
    <row r="236" spans="2:24" ht="18" customHeight="1" thickBot="1" x14ac:dyDescent="0.3">
      <c r="C236" s="130" t="s">
        <v>43</v>
      </c>
      <c r="D236" s="72">
        <f t="shared" ref="D236:R236" si="31">E45</f>
        <v>47.19</v>
      </c>
      <c r="E236" s="72">
        <f t="shared" si="31"/>
        <v>48.97</v>
      </c>
      <c r="F236" s="72">
        <f t="shared" si="31"/>
        <v>202.93</v>
      </c>
      <c r="G236" s="72">
        <f t="shared" si="31"/>
        <v>1444.65</v>
      </c>
      <c r="H236" s="72">
        <f t="shared" si="31"/>
        <v>0.47399999999999998</v>
      </c>
      <c r="I236" s="72">
        <f t="shared" si="31"/>
        <v>0.41190000000000004</v>
      </c>
      <c r="J236" s="72">
        <f t="shared" si="31"/>
        <v>0.17</v>
      </c>
      <c r="K236" s="72">
        <f t="shared" si="31"/>
        <v>258.39</v>
      </c>
      <c r="L236" s="72">
        <f t="shared" si="31"/>
        <v>16.61</v>
      </c>
      <c r="M236" s="72">
        <f t="shared" si="31"/>
        <v>188.24</v>
      </c>
      <c r="N236" s="72">
        <f t="shared" si="31"/>
        <v>613.49</v>
      </c>
      <c r="O236" s="72">
        <f t="shared" si="31"/>
        <v>149.04</v>
      </c>
      <c r="P236" s="72">
        <f t="shared" si="31"/>
        <v>1601.4700000000003</v>
      </c>
      <c r="Q236" s="72">
        <f t="shared" si="31"/>
        <v>10.66</v>
      </c>
      <c r="R236" s="72">
        <f t="shared" si="31"/>
        <v>5.6884999999999998E-2</v>
      </c>
      <c r="W236" s="55"/>
      <c r="X236" s="55"/>
    </row>
    <row r="237" spans="2:24" ht="18.75" customHeight="1" thickBot="1" x14ac:dyDescent="0.3">
      <c r="C237" s="130" t="s">
        <v>44</v>
      </c>
      <c r="D237" s="72">
        <f t="shared" ref="D237:R237" si="32">E67</f>
        <v>51.02000000000001</v>
      </c>
      <c r="E237" s="72">
        <f t="shared" si="32"/>
        <v>50.3</v>
      </c>
      <c r="F237" s="72">
        <f t="shared" si="32"/>
        <v>189.72</v>
      </c>
      <c r="G237" s="72">
        <f t="shared" si="32"/>
        <v>1415.4</v>
      </c>
      <c r="H237" s="72">
        <f t="shared" si="32"/>
        <v>1.0250000000000001</v>
      </c>
      <c r="I237" s="72">
        <f t="shared" si="32"/>
        <v>0.75100000000000011</v>
      </c>
      <c r="J237" s="72">
        <f t="shared" si="32"/>
        <v>1.145</v>
      </c>
      <c r="K237" s="72">
        <f t="shared" si="32"/>
        <v>322.24</v>
      </c>
      <c r="L237" s="72">
        <f t="shared" si="32"/>
        <v>17.507999999999999</v>
      </c>
      <c r="M237" s="72">
        <f t="shared" si="32"/>
        <v>312.76</v>
      </c>
      <c r="N237" s="72">
        <f t="shared" si="32"/>
        <v>882.16</v>
      </c>
      <c r="O237" s="72">
        <f t="shared" si="32"/>
        <v>340.08</v>
      </c>
      <c r="P237" s="72">
        <f t="shared" si="32"/>
        <v>1861.2</v>
      </c>
      <c r="Q237" s="72">
        <f t="shared" si="32"/>
        <v>16.589999999999996</v>
      </c>
      <c r="R237" s="72">
        <f t="shared" si="32"/>
        <v>0.11586</v>
      </c>
      <c r="W237" s="55"/>
      <c r="X237" s="55"/>
    </row>
    <row r="238" spans="2:24" ht="16.5" thickBot="1" x14ac:dyDescent="0.3">
      <c r="C238" s="130" t="s">
        <v>45</v>
      </c>
      <c r="D238" s="98">
        <f t="shared" ref="D238:R238" si="33">E89</f>
        <v>49.47</v>
      </c>
      <c r="E238" s="98">
        <f t="shared" si="33"/>
        <v>54.149999999999991</v>
      </c>
      <c r="F238" s="98">
        <f t="shared" si="33"/>
        <v>195.17000000000002</v>
      </c>
      <c r="G238" s="98">
        <f t="shared" si="33"/>
        <v>1468.3000000000002</v>
      </c>
      <c r="H238" s="98">
        <f t="shared" si="33"/>
        <v>0.73699999999999999</v>
      </c>
      <c r="I238" s="98">
        <f t="shared" si="33"/>
        <v>0.66090000000000004</v>
      </c>
      <c r="J238" s="98">
        <f t="shared" si="33"/>
        <v>0.47199999999999998</v>
      </c>
      <c r="K238" s="98">
        <f t="shared" si="33"/>
        <v>349.25</v>
      </c>
      <c r="L238" s="98">
        <f t="shared" si="33"/>
        <v>69.67</v>
      </c>
      <c r="M238" s="98">
        <f t="shared" si="33"/>
        <v>437.9</v>
      </c>
      <c r="N238" s="98">
        <f t="shared" si="33"/>
        <v>711.75</v>
      </c>
      <c r="O238" s="98">
        <f t="shared" si="33"/>
        <v>189.76999999999998</v>
      </c>
      <c r="P238" s="98">
        <f t="shared" si="33"/>
        <v>2553.09</v>
      </c>
      <c r="Q238" s="98">
        <f t="shared" si="33"/>
        <v>12.743000000000002</v>
      </c>
      <c r="R238" s="98">
        <f t="shared" si="33"/>
        <v>0.104155</v>
      </c>
      <c r="W238" s="55"/>
      <c r="X238" s="55"/>
    </row>
    <row r="239" spans="2:24" ht="16.5" thickBot="1" x14ac:dyDescent="0.3">
      <c r="C239" s="130" t="s">
        <v>46</v>
      </c>
      <c r="D239" s="99">
        <f t="shared" ref="D239:R239" si="34">E112</f>
        <v>51.769999999999996</v>
      </c>
      <c r="E239" s="99">
        <f t="shared" si="34"/>
        <v>54.519999999999996</v>
      </c>
      <c r="F239" s="99">
        <f t="shared" si="34"/>
        <v>229.34</v>
      </c>
      <c r="G239" s="99">
        <f t="shared" si="34"/>
        <v>1616.8000000000002</v>
      </c>
      <c r="H239" s="99">
        <f t="shared" si="34"/>
        <v>0.60199999999999998</v>
      </c>
      <c r="I239" s="99">
        <f t="shared" si="34"/>
        <v>0.52600000000000002</v>
      </c>
      <c r="J239" s="99">
        <f t="shared" si="34"/>
        <v>0.49000000000000005</v>
      </c>
      <c r="K239" s="99">
        <f t="shared" si="34"/>
        <v>252.45</v>
      </c>
      <c r="L239" s="99">
        <f t="shared" si="34"/>
        <v>11.18</v>
      </c>
      <c r="M239" s="99">
        <f t="shared" si="34"/>
        <v>613.31000000000006</v>
      </c>
      <c r="N239" s="99">
        <f t="shared" si="34"/>
        <v>761.75</v>
      </c>
      <c r="O239" s="99">
        <f t="shared" si="34"/>
        <v>172.21999999999997</v>
      </c>
      <c r="P239" s="99">
        <f t="shared" si="34"/>
        <v>1328.1000000000001</v>
      </c>
      <c r="Q239" s="99">
        <f t="shared" si="34"/>
        <v>10.07</v>
      </c>
      <c r="R239" s="99">
        <f t="shared" si="34"/>
        <v>6.6490000000000007E-2</v>
      </c>
      <c r="W239" s="55"/>
      <c r="X239" s="55"/>
    </row>
    <row r="240" spans="2:24" ht="16.5" thickBot="1" x14ac:dyDescent="0.3">
      <c r="C240" s="131" t="s">
        <v>90</v>
      </c>
      <c r="D240" s="100">
        <f t="shared" ref="D240:R240" si="35">SUM(D235:D239)</f>
        <v>245.65000000000003</v>
      </c>
      <c r="E240" s="100">
        <f t="shared" si="35"/>
        <v>251.45999999999998</v>
      </c>
      <c r="F240" s="100">
        <f t="shared" si="35"/>
        <v>1036.8999999999999</v>
      </c>
      <c r="G240" s="100">
        <f t="shared" si="35"/>
        <v>7402.9500000000007</v>
      </c>
      <c r="H240" s="100">
        <f t="shared" si="35"/>
        <v>3.7570000000000001</v>
      </c>
      <c r="I240" s="100">
        <f t="shared" si="35"/>
        <v>3.1228000000000007</v>
      </c>
      <c r="J240" s="100">
        <f t="shared" si="35"/>
        <v>2.427</v>
      </c>
      <c r="K240" s="100">
        <f t="shared" si="35"/>
        <v>1436.27</v>
      </c>
      <c r="L240" s="100">
        <f t="shared" si="35"/>
        <v>162.06799999999998</v>
      </c>
      <c r="M240" s="100">
        <f t="shared" si="35"/>
        <v>2122.41</v>
      </c>
      <c r="N240" s="100">
        <f t="shared" si="35"/>
        <v>3832.75</v>
      </c>
      <c r="O240" s="100">
        <f t="shared" si="35"/>
        <v>1086.4100000000001</v>
      </c>
      <c r="P240" s="100">
        <f t="shared" si="35"/>
        <v>8997.36</v>
      </c>
      <c r="Q240" s="100">
        <f t="shared" si="35"/>
        <v>60.522999999999996</v>
      </c>
      <c r="R240" s="100">
        <f t="shared" si="35"/>
        <v>0.45129000000000002</v>
      </c>
      <c r="W240" s="55"/>
      <c r="X240" s="55"/>
    </row>
    <row r="241" spans="3:24" ht="16.5" thickBot="1" x14ac:dyDescent="0.3">
      <c r="C241" s="131" t="s">
        <v>91</v>
      </c>
      <c r="D241" s="100">
        <f>D240/5</f>
        <v>49.13000000000001</v>
      </c>
      <c r="E241" s="100">
        <f t="shared" ref="E241:R241" si="36">E240/5</f>
        <v>50.291999999999994</v>
      </c>
      <c r="F241" s="100">
        <f t="shared" si="36"/>
        <v>207.37999999999997</v>
      </c>
      <c r="G241" s="100">
        <f t="shared" si="36"/>
        <v>1480.5900000000001</v>
      </c>
      <c r="H241" s="100">
        <f t="shared" si="36"/>
        <v>0.75140000000000007</v>
      </c>
      <c r="I241" s="100">
        <f t="shared" si="36"/>
        <v>0.62456000000000012</v>
      </c>
      <c r="J241" s="100">
        <f t="shared" si="36"/>
        <v>0.4854</v>
      </c>
      <c r="K241" s="100">
        <f t="shared" si="36"/>
        <v>287.25400000000002</v>
      </c>
      <c r="L241" s="100">
        <f t="shared" si="36"/>
        <v>32.413599999999995</v>
      </c>
      <c r="M241" s="100">
        <f t="shared" si="36"/>
        <v>424.48199999999997</v>
      </c>
      <c r="N241" s="100">
        <f t="shared" si="36"/>
        <v>766.55</v>
      </c>
      <c r="O241" s="100">
        <f t="shared" si="36"/>
        <v>217.28200000000001</v>
      </c>
      <c r="P241" s="100">
        <f t="shared" si="36"/>
        <v>1799.4720000000002</v>
      </c>
      <c r="Q241" s="100">
        <f t="shared" si="36"/>
        <v>12.1046</v>
      </c>
      <c r="R241" s="100">
        <f t="shared" si="36"/>
        <v>9.0258000000000005E-2</v>
      </c>
      <c r="W241" s="55"/>
      <c r="X241" s="55"/>
    </row>
    <row r="242" spans="3:24" ht="16.5" thickBot="1" x14ac:dyDescent="0.3">
      <c r="C242" s="132" t="s">
        <v>15</v>
      </c>
      <c r="D242" s="35">
        <f>D241*100/90</f>
        <v>54.588888888888896</v>
      </c>
      <c r="E242" s="14">
        <f>E241*100/92</f>
        <v>54.665217391304346</v>
      </c>
      <c r="F242" s="14">
        <f>F241*100/383</f>
        <v>54.146214099216699</v>
      </c>
      <c r="G242" s="11">
        <f>G241*100/2720</f>
        <v>54.433455882352938</v>
      </c>
      <c r="H242" s="17">
        <f>H241*100/1.4</f>
        <v>53.671428571428578</v>
      </c>
      <c r="I242" s="35">
        <f>I241*100/1.6</f>
        <v>39.035000000000004</v>
      </c>
      <c r="J242" s="35">
        <f>J241*100/10</f>
        <v>4.8540000000000001</v>
      </c>
      <c r="K242" s="35">
        <f>K241*100/900</f>
        <v>31.917111111111112</v>
      </c>
      <c r="L242" s="35">
        <f>L241*100/60</f>
        <v>54.022666666666659</v>
      </c>
      <c r="M242" s="35">
        <f>M241*100/1200</f>
        <v>35.3735</v>
      </c>
      <c r="N242" s="35">
        <f>N241*100/1200</f>
        <v>63.87916666666667</v>
      </c>
      <c r="O242" s="35">
        <f>O241*100/300</f>
        <v>72.427333333333337</v>
      </c>
      <c r="P242" s="35">
        <f>P241*100/1200</f>
        <v>149.95600000000002</v>
      </c>
      <c r="Q242" s="17">
        <f>Q241*100/18</f>
        <v>67.247777777777785</v>
      </c>
      <c r="R242" s="17">
        <f>R241*100/0.1</f>
        <v>90.257999999999996</v>
      </c>
      <c r="W242" s="55"/>
      <c r="X242" s="55"/>
    </row>
    <row r="243" spans="3:24" ht="16.5" thickBot="1" x14ac:dyDescent="0.3">
      <c r="C243" s="130" t="s">
        <v>47</v>
      </c>
      <c r="D243" s="99">
        <f t="shared" ref="D243:R243" si="37">E136</f>
        <v>46.260000000000005</v>
      </c>
      <c r="E243" s="99">
        <f t="shared" si="37"/>
        <v>44.48</v>
      </c>
      <c r="F243" s="99">
        <f t="shared" si="37"/>
        <v>220.7</v>
      </c>
      <c r="G243" s="99">
        <f t="shared" si="37"/>
        <v>1469.1</v>
      </c>
      <c r="H243" s="99">
        <f t="shared" si="37"/>
        <v>0.67400000000000004</v>
      </c>
      <c r="I243" s="99">
        <f t="shared" si="37"/>
        <v>0.65399999999999991</v>
      </c>
      <c r="J243" s="99">
        <f t="shared" si="37"/>
        <v>0.38600000000000001</v>
      </c>
      <c r="K243" s="99">
        <f t="shared" si="37"/>
        <v>308.54999999999995</v>
      </c>
      <c r="L243" s="99">
        <f t="shared" si="37"/>
        <v>47.96</v>
      </c>
      <c r="M243" s="99">
        <f t="shared" si="37"/>
        <v>540.9</v>
      </c>
      <c r="N243" s="99">
        <f t="shared" si="37"/>
        <v>796</v>
      </c>
      <c r="O243" s="99">
        <f t="shared" si="37"/>
        <v>209.7</v>
      </c>
      <c r="P243" s="99">
        <f t="shared" si="37"/>
        <v>1640.3</v>
      </c>
      <c r="Q243" s="99">
        <f t="shared" si="37"/>
        <v>9.9600000000000009</v>
      </c>
      <c r="R243" s="99">
        <f t="shared" si="37"/>
        <v>4.9329999999999999E-2</v>
      </c>
      <c r="W243" s="55"/>
      <c r="X243" s="55"/>
    </row>
    <row r="244" spans="3:24" ht="16.5" thickBot="1" x14ac:dyDescent="0.3">
      <c r="C244" s="130" t="s">
        <v>48</v>
      </c>
      <c r="D244" s="99">
        <f t="shared" ref="D244:R244" si="38">E158</f>
        <v>46.36</v>
      </c>
      <c r="E244" s="99">
        <f t="shared" si="38"/>
        <v>51.489999999999995</v>
      </c>
      <c r="F244" s="101">
        <f t="shared" si="38"/>
        <v>178.74</v>
      </c>
      <c r="G244" s="99">
        <f t="shared" si="38"/>
        <v>1366.1</v>
      </c>
      <c r="H244" s="99">
        <f t="shared" si="38"/>
        <v>0.6140000000000001</v>
      </c>
      <c r="I244" s="99">
        <f t="shared" si="38"/>
        <v>0.98290000000000011</v>
      </c>
      <c r="J244" s="99">
        <f t="shared" si="38"/>
        <v>1.6779999999999999</v>
      </c>
      <c r="K244" s="99">
        <f t="shared" si="38"/>
        <v>158.10999999999999</v>
      </c>
      <c r="L244" s="99">
        <f t="shared" si="38"/>
        <v>21.379999999999995</v>
      </c>
      <c r="M244" s="99">
        <f t="shared" si="38"/>
        <v>545.89</v>
      </c>
      <c r="N244" s="99">
        <f t="shared" si="38"/>
        <v>809.85</v>
      </c>
      <c r="O244" s="99">
        <f t="shared" si="38"/>
        <v>188</v>
      </c>
      <c r="P244" s="99">
        <f t="shared" si="38"/>
        <v>2341.4500000000003</v>
      </c>
      <c r="Q244" s="99">
        <f t="shared" si="38"/>
        <v>11.582000000000001</v>
      </c>
      <c r="R244" s="99">
        <f t="shared" si="38"/>
        <v>5.9905E-2</v>
      </c>
      <c r="W244" s="55"/>
      <c r="X244" s="55"/>
    </row>
    <row r="245" spans="3:24" ht="16.5" thickBot="1" x14ac:dyDescent="0.3">
      <c r="C245" s="130" t="s">
        <v>49</v>
      </c>
      <c r="D245" s="99">
        <f t="shared" ref="D245:R245" si="39">E180</f>
        <v>52.8</v>
      </c>
      <c r="E245" s="99">
        <f t="shared" si="39"/>
        <v>50.76</v>
      </c>
      <c r="F245" s="99">
        <f t="shared" si="39"/>
        <v>183.28</v>
      </c>
      <c r="G245" s="99">
        <f t="shared" si="39"/>
        <v>1402.1</v>
      </c>
      <c r="H245" s="99">
        <f t="shared" si="39"/>
        <v>0.66100000000000003</v>
      </c>
      <c r="I245" s="99">
        <f t="shared" si="39"/>
        <v>0.54500000000000004</v>
      </c>
      <c r="J245" s="99">
        <f t="shared" si="39"/>
        <v>5.62</v>
      </c>
      <c r="K245" s="99">
        <f t="shared" si="39"/>
        <v>491.09999999999997</v>
      </c>
      <c r="L245" s="99">
        <f t="shared" si="39"/>
        <v>140.4</v>
      </c>
      <c r="M245" s="99">
        <f t="shared" si="39"/>
        <v>333.56</v>
      </c>
      <c r="N245" s="99">
        <f t="shared" si="39"/>
        <v>753.32999999999993</v>
      </c>
      <c r="O245" s="99">
        <f t="shared" si="39"/>
        <v>219.26999999999998</v>
      </c>
      <c r="P245" s="99">
        <f t="shared" si="39"/>
        <v>2582.65</v>
      </c>
      <c r="Q245" s="99">
        <f t="shared" si="39"/>
        <v>10.039999999999999</v>
      </c>
      <c r="R245" s="99">
        <f t="shared" si="39"/>
        <v>0.11204</v>
      </c>
      <c r="W245" s="55"/>
      <c r="X245" s="55"/>
    </row>
    <row r="246" spans="3:24" ht="16.5" thickBot="1" x14ac:dyDescent="0.3">
      <c r="C246" s="130" t="s">
        <v>50</v>
      </c>
      <c r="D246" s="100">
        <f t="shared" ref="D246:R246" si="40">E202</f>
        <v>62.36</v>
      </c>
      <c r="E246" s="100">
        <f t="shared" si="40"/>
        <v>33.480000000000004</v>
      </c>
      <c r="F246" s="100">
        <f t="shared" si="40"/>
        <v>207.27</v>
      </c>
      <c r="G246" s="100">
        <f t="shared" si="40"/>
        <v>1382.85</v>
      </c>
      <c r="H246" s="100">
        <f t="shared" si="40"/>
        <v>0.73399999999999999</v>
      </c>
      <c r="I246" s="100">
        <f t="shared" si="40"/>
        <v>0.56500000000000006</v>
      </c>
      <c r="J246" s="100">
        <f t="shared" si="40"/>
        <v>0.15</v>
      </c>
      <c r="K246" s="100">
        <f t="shared" si="40"/>
        <v>432.15</v>
      </c>
      <c r="L246" s="100">
        <f t="shared" si="40"/>
        <v>27.609999999999996</v>
      </c>
      <c r="M246" s="100">
        <f t="shared" si="40"/>
        <v>276.77999999999997</v>
      </c>
      <c r="N246" s="100">
        <f t="shared" si="40"/>
        <v>805.98</v>
      </c>
      <c r="O246" s="100">
        <f t="shared" si="40"/>
        <v>282.77999999999997</v>
      </c>
      <c r="P246" s="100">
        <f t="shared" si="40"/>
        <v>2223.0699999999997</v>
      </c>
      <c r="Q246" s="100">
        <f t="shared" si="40"/>
        <v>11.34</v>
      </c>
      <c r="R246" s="100">
        <f t="shared" si="40"/>
        <v>9.5729999999999996E-2</v>
      </c>
      <c r="W246" s="55"/>
      <c r="X246" s="55"/>
    </row>
    <row r="247" spans="3:24" ht="16.5" thickBot="1" x14ac:dyDescent="0.3">
      <c r="C247" s="130" t="s">
        <v>51</v>
      </c>
      <c r="D247" s="72">
        <f t="shared" ref="D247:R247" si="41">E225</f>
        <v>52.58</v>
      </c>
      <c r="E247" s="72">
        <f t="shared" si="41"/>
        <v>51.379999999999995</v>
      </c>
      <c r="F247" s="72">
        <f t="shared" si="41"/>
        <v>199.17000000000002</v>
      </c>
      <c r="G247" s="72">
        <f t="shared" si="41"/>
        <v>1470.9</v>
      </c>
      <c r="H247" s="72">
        <f t="shared" si="41"/>
        <v>0.79699999999999993</v>
      </c>
      <c r="I247" s="72">
        <f t="shared" si="41"/>
        <v>0.66090000000000015</v>
      </c>
      <c r="J247" s="72">
        <f t="shared" si="41"/>
        <v>0.37</v>
      </c>
      <c r="K247" s="72">
        <f t="shared" si="41"/>
        <v>354.78</v>
      </c>
      <c r="L247" s="72">
        <f t="shared" si="41"/>
        <v>35.92</v>
      </c>
      <c r="M247" s="72">
        <f t="shared" si="41"/>
        <v>375.6</v>
      </c>
      <c r="N247" s="72">
        <f t="shared" si="41"/>
        <v>801.68000000000006</v>
      </c>
      <c r="O247" s="72">
        <f t="shared" si="41"/>
        <v>220.37</v>
      </c>
      <c r="P247" s="72">
        <f t="shared" si="41"/>
        <v>2496.8500000000004</v>
      </c>
      <c r="Q247" s="72">
        <f t="shared" si="41"/>
        <v>12.21</v>
      </c>
      <c r="R247" s="72">
        <f t="shared" si="41"/>
        <v>7.4955000000000008E-2</v>
      </c>
      <c r="W247" s="55"/>
      <c r="X247" s="55"/>
    </row>
    <row r="248" spans="3:24" ht="16.5" thickBot="1" x14ac:dyDescent="0.3">
      <c r="C248" s="131" t="s">
        <v>90</v>
      </c>
      <c r="D248" s="102">
        <f t="shared" ref="D248:R248" si="42">SUM(D243:D247)</f>
        <v>260.36</v>
      </c>
      <c r="E248" s="102">
        <f t="shared" si="42"/>
        <v>231.58999999999997</v>
      </c>
      <c r="F248" s="102">
        <f t="shared" si="42"/>
        <v>989.16000000000008</v>
      </c>
      <c r="G248" s="102">
        <f t="shared" si="42"/>
        <v>7091.0499999999993</v>
      </c>
      <c r="H248" s="102">
        <f t="shared" si="42"/>
        <v>3.4800000000000004</v>
      </c>
      <c r="I248" s="102">
        <f t="shared" si="42"/>
        <v>3.4078000000000004</v>
      </c>
      <c r="J248" s="102">
        <f t="shared" si="42"/>
        <v>8.2040000000000006</v>
      </c>
      <c r="K248" s="102">
        <f t="shared" si="42"/>
        <v>1744.6899999999998</v>
      </c>
      <c r="L248" s="102">
        <f t="shared" si="42"/>
        <v>273.27</v>
      </c>
      <c r="M248" s="102">
        <f t="shared" si="42"/>
        <v>2072.73</v>
      </c>
      <c r="N248" s="102">
        <f t="shared" si="42"/>
        <v>3966.84</v>
      </c>
      <c r="O248" s="102">
        <f t="shared" si="42"/>
        <v>1120.1199999999999</v>
      </c>
      <c r="P248" s="102">
        <f t="shared" si="42"/>
        <v>11284.32</v>
      </c>
      <c r="Q248" s="102">
        <f t="shared" si="42"/>
        <v>55.131999999999998</v>
      </c>
      <c r="R248" s="102">
        <f t="shared" si="42"/>
        <v>0.39195999999999998</v>
      </c>
      <c r="W248" s="55"/>
      <c r="X248" s="55"/>
    </row>
    <row r="249" spans="3:24" ht="16.5" thickBot="1" x14ac:dyDescent="0.3">
      <c r="C249" s="131" t="s">
        <v>91</v>
      </c>
      <c r="D249" s="197">
        <f>D248/5</f>
        <v>52.072000000000003</v>
      </c>
      <c r="E249" s="197">
        <f t="shared" ref="E249:R249" si="43">E248/5</f>
        <v>46.317999999999998</v>
      </c>
      <c r="F249" s="197">
        <f t="shared" si="43"/>
        <v>197.83200000000002</v>
      </c>
      <c r="G249" s="197">
        <f t="shared" si="43"/>
        <v>1418.2099999999998</v>
      </c>
      <c r="H249" s="197">
        <f t="shared" si="43"/>
        <v>0.69600000000000006</v>
      </c>
      <c r="I249" s="197">
        <f t="shared" si="43"/>
        <v>0.68156000000000005</v>
      </c>
      <c r="J249" s="197">
        <f t="shared" si="43"/>
        <v>1.6408</v>
      </c>
      <c r="K249" s="197">
        <f t="shared" si="43"/>
        <v>348.93799999999999</v>
      </c>
      <c r="L249" s="197">
        <f t="shared" si="43"/>
        <v>54.653999999999996</v>
      </c>
      <c r="M249" s="197">
        <f t="shared" si="43"/>
        <v>414.54599999999999</v>
      </c>
      <c r="N249" s="197">
        <f t="shared" si="43"/>
        <v>793.36800000000005</v>
      </c>
      <c r="O249" s="197">
        <f t="shared" si="43"/>
        <v>224.02399999999997</v>
      </c>
      <c r="P249" s="197">
        <f t="shared" si="43"/>
        <v>2256.864</v>
      </c>
      <c r="Q249" s="197">
        <f t="shared" si="43"/>
        <v>11.026399999999999</v>
      </c>
      <c r="R249" s="197">
        <f t="shared" si="43"/>
        <v>7.8391999999999989E-2</v>
      </c>
      <c r="T249" s="232"/>
      <c r="W249" s="55"/>
      <c r="X249" s="55"/>
    </row>
    <row r="250" spans="3:24" ht="16.5" thickBot="1" x14ac:dyDescent="0.3">
      <c r="C250" s="132" t="s">
        <v>15</v>
      </c>
      <c r="D250" s="35">
        <f>D249*100/90</f>
        <v>57.857777777777784</v>
      </c>
      <c r="E250" s="14">
        <f>E249*100/92</f>
        <v>50.345652173913045</v>
      </c>
      <c r="F250" s="14">
        <f>F249*100/383</f>
        <v>51.653263707571803</v>
      </c>
      <c r="G250" s="11">
        <f>G249*100/2720</f>
        <v>52.140073529411751</v>
      </c>
      <c r="H250" s="17">
        <f>H249*100/1.4</f>
        <v>49.714285714285722</v>
      </c>
      <c r="I250" s="35">
        <f>I249*100/1.6</f>
        <v>42.597500000000004</v>
      </c>
      <c r="J250" s="35">
        <f>J249*100/10</f>
        <v>16.408000000000001</v>
      </c>
      <c r="K250" s="35">
        <f>K249*100/900</f>
        <v>38.770888888888884</v>
      </c>
      <c r="L250" s="35">
        <f>L249*100/60</f>
        <v>91.089999999999989</v>
      </c>
      <c r="M250" s="35">
        <f>M249*100/1200</f>
        <v>34.545499999999997</v>
      </c>
      <c r="N250" s="35">
        <f>N249*100/1200</f>
        <v>66.114000000000004</v>
      </c>
      <c r="O250" s="35">
        <f>O249*100/300</f>
        <v>74.674666666666653</v>
      </c>
      <c r="P250" s="35">
        <f>P249*100/1200</f>
        <v>188.072</v>
      </c>
      <c r="Q250" s="17">
        <f>Q249*100/18</f>
        <v>61.257777777777768</v>
      </c>
      <c r="R250" s="17">
        <f>R249*100/0.1</f>
        <v>78.391999999999982</v>
      </c>
      <c r="T250" s="232"/>
      <c r="W250" s="55"/>
      <c r="X250" s="55"/>
    </row>
    <row r="251" spans="3:24" ht="16.5" thickBot="1" x14ac:dyDescent="0.3">
      <c r="C251" s="132" t="s">
        <v>92</v>
      </c>
      <c r="D251" s="198">
        <f t="shared" ref="D251:R251" si="44">D240+D248</f>
        <v>506.01000000000005</v>
      </c>
      <c r="E251" s="198">
        <f t="shared" si="44"/>
        <v>483.04999999999995</v>
      </c>
      <c r="F251" s="198">
        <f t="shared" si="44"/>
        <v>2026.06</v>
      </c>
      <c r="G251" s="198">
        <f t="shared" si="44"/>
        <v>14494</v>
      </c>
      <c r="H251" s="198">
        <f t="shared" si="44"/>
        <v>7.2370000000000001</v>
      </c>
      <c r="I251" s="198">
        <f t="shared" si="44"/>
        <v>6.5306000000000015</v>
      </c>
      <c r="J251" s="198">
        <f t="shared" si="44"/>
        <v>10.631</v>
      </c>
      <c r="K251" s="198">
        <f t="shared" si="44"/>
        <v>3180.96</v>
      </c>
      <c r="L251" s="198">
        <f t="shared" si="44"/>
        <v>435.33799999999997</v>
      </c>
      <c r="M251" s="198">
        <f t="shared" si="44"/>
        <v>4195.1399999999994</v>
      </c>
      <c r="N251" s="198">
        <f t="shared" si="44"/>
        <v>7799.59</v>
      </c>
      <c r="O251" s="198">
        <f t="shared" si="44"/>
        <v>2206.5299999999997</v>
      </c>
      <c r="P251" s="198">
        <f t="shared" si="44"/>
        <v>20281.68</v>
      </c>
      <c r="Q251" s="198">
        <f t="shared" si="44"/>
        <v>115.655</v>
      </c>
      <c r="R251" s="198">
        <f t="shared" si="44"/>
        <v>0.84325000000000006</v>
      </c>
      <c r="W251" s="55"/>
      <c r="X251" s="55"/>
    </row>
    <row r="252" spans="3:24" ht="16.5" thickBot="1" x14ac:dyDescent="0.3">
      <c r="C252" s="131" t="s">
        <v>93</v>
      </c>
      <c r="D252" s="199">
        <f>D251/10</f>
        <v>50.601000000000006</v>
      </c>
      <c r="E252" s="199">
        <f t="shared" ref="E252:R252" si="45">E251/10</f>
        <v>48.304999999999993</v>
      </c>
      <c r="F252" s="199">
        <f t="shared" si="45"/>
        <v>202.60599999999999</v>
      </c>
      <c r="G252" s="199">
        <f t="shared" si="45"/>
        <v>1449.4</v>
      </c>
      <c r="H252" s="199">
        <f t="shared" si="45"/>
        <v>0.72370000000000001</v>
      </c>
      <c r="I252" s="199">
        <f t="shared" si="45"/>
        <v>0.6530600000000002</v>
      </c>
      <c r="J252" s="199">
        <f t="shared" si="45"/>
        <v>1.0630999999999999</v>
      </c>
      <c r="K252" s="199">
        <f t="shared" si="45"/>
        <v>318.096</v>
      </c>
      <c r="L252" s="199">
        <f t="shared" si="45"/>
        <v>43.533799999999999</v>
      </c>
      <c r="M252" s="199">
        <f t="shared" si="45"/>
        <v>419.51399999999995</v>
      </c>
      <c r="N252" s="199">
        <f t="shared" si="45"/>
        <v>779.95900000000006</v>
      </c>
      <c r="O252" s="199">
        <f t="shared" si="45"/>
        <v>220.65299999999996</v>
      </c>
      <c r="P252" s="199">
        <f t="shared" si="45"/>
        <v>2028.1680000000001</v>
      </c>
      <c r="Q252" s="199">
        <f t="shared" si="45"/>
        <v>11.5655</v>
      </c>
      <c r="R252" s="199">
        <f t="shared" si="45"/>
        <v>8.4325000000000011E-2</v>
      </c>
      <c r="W252" s="55"/>
      <c r="X252" s="55"/>
    </row>
    <row r="253" spans="3:24" ht="16.5" thickBot="1" x14ac:dyDescent="0.3">
      <c r="C253" s="130" t="s">
        <v>52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W253" s="55"/>
      <c r="X253" s="55"/>
    </row>
    <row r="254" spans="3:24" ht="16.5" thickBot="1" x14ac:dyDescent="0.3">
      <c r="C254" s="132" t="s">
        <v>15</v>
      </c>
      <c r="D254" s="35">
        <f>D252*100/90</f>
        <v>56.223333333333336</v>
      </c>
      <c r="E254" s="14">
        <f>E252*100/92</f>
        <v>52.505434782608688</v>
      </c>
      <c r="F254" s="14">
        <f>F252*100/383</f>
        <v>52.899738903394251</v>
      </c>
      <c r="G254" s="11">
        <f>G252*100/2720</f>
        <v>53.286764705882355</v>
      </c>
      <c r="H254" s="11">
        <f>H252*100/1.4</f>
        <v>51.69285714285715</v>
      </c>
      <c r="I254" s="35">
        <f>I252*100/1.6</f>
        <v>40.816250000000011</v>
      </c>
      <c r="J254" s="35">
        <f>J252*100/10</f>
        <v>10.630999999999998</v>
      </c>
      <c r="K254" s="35">
        <f>K252*100/900</f>
        <v>35.344000000000001</v>
      </c>
      <c r="L254" s="35">
        <f>L252*100/60</f>
        <v>72.556333333333342</v>
      </c>
      <c r="M254" s="35">
        <f>M252*100/1200</f>
        <v>34.959499999999998</v>
      </c>
      <c r="N254" s="35">
        <f>N252*100/1200</f>
        <v>64.996583333333334</v>
      </c>
      <c r="O254" s="35">
        <f>O252*100/300</f>
        <v>73.550999999999988</v>
      </c>
      <c r="P254" s="35">
        <f>P252*100/1200</f>
        <v>169.01400000000001</v>
      </c>
      <c r="Q254" s="11">
        <f>Q252*100/18</f>
        <v>64.25277777777778</v>
      </c>
      <c r="R254" s="11">
        <f>R252*100/0.1</f>
        <v>84.325000000000003</v>
      </c>
      <c r="W254" s="55"/>
      <c r="X254" s="55"/>
    </row>
    <row r="255" spans="3:24" x14ac:dyDescent="0.25">
      <c r="W255" s="55"/>
      <c r="X255" s="55"/>
    </row>
    <row r="256" spans="3:24" s="178" customFormat="1" ht="43.5" customHeight="1" x14ac:dyDescent="0.25">
      <c r="C256" s="249" t="s">
        <v>132</v>
      </c>
      <c r="D256" s="249"/>
      <c r="E256" s="249"/>
      <c r="F256" s="249"/>
      <c r="G256" s="249"/>
      <c r="H256" s="249"/>
      <c r="T256" s="55"/>
    </row>
  </sheetData>
  <mergeCells count="152">
    <mergeCell ref="B11:B13"/>
    <mergeCell ref="B19:B21"/>
    <mergeCell ref="B27:B28"/>
    <mergeCell ref="C27:C28"/>
    <mergeCell ref="D27:D28"/>
    <mergeCell ref="E27:G27"/>
    <mergeCell ref="N5:S5"/>
    <mergeCell ref="T5:T6"/>
    <mergeCell ref="D7:D8"/>
    <mergeCell ref="E7:E8"/>
    <mergeCell ref="F7:F8"/>
    <mergeCell ref="G7:G8"/>
    <mergeCell ref="H7:H8"/>
    <mergeCell ref="T7:T8"/>
    <mergeCell ref="B5:B6"/>
    <mergeCell ref="C5:C6"/>
    <mergeCell ref="D5:D6"/>
    <mergeCell ref="E5:G5"/>
    <mergeCell ref="H5:H6"/>
    <mergeCell ref="I5:M5"/>
    <mergeCell ref="H27:H28"/>
    <mergeCell ref="I27:M27"/>
    <mergeCell ref="N27:S27"/>
    <mergeCell ref="T27:T28"/>
    <mergeCell ref="D29:D30"/>
    <mergeCell ref="E29:E30"/>
    <mergeCell ref="F29:F30"/>
    <mergeCell ref="G29:G30"/>
    <mergeCell ref="H29:H30"/>
    <mergeCell ref="T29:T30"/>
    <mergeCell ref="T49:T50"/>
    <mergeCell ref="D51:D52"/>
    <mergeCell ref="E51:E52"/>
    <mergeCell ref="F51:F52"/>
    <mergeCell ref="G51:G52"/>
    <mergeCell ref="H51:H52"/>
    <mergeCell ref="T51:T52"/>
    <mergeCell ref="H49:H50"/>
    <mergeCell ref="I49:M49"/>
    <mergeCell ref="N49:S49"/>
    <mergeCell ref="B33:B35"/>
    <mergeCell ref="B41:B43"/>
    <mergeCell ref="B49:B50"/>
    <mergeCell ref="C49:C50"/>
    <mergeCell ref="D49:D50"/>
    <mergeCell ref="E49:G49"/>
    <mergeCell ref="B62:B65"/>
    <mergeCell ref="B71:B72"/>
    <mergeCell ref="C71:C72"/>
    <mergeCell ref="D71:D72"/>
    <mergeCell ref="E71:G71"/>
    <mergeCell ref="I71:M71"/>
    <mergeCell ref="N71:S71"/>
    <mergeCell ref="T71:T72"/>
    <mergeCell ref="D73:D74"/>
    <mergeCell ref="E73:E74"/>
    <mergeCell ref="F73:F74"/>
    <mergeCell ref="G73:G74"/>
    <mergeCell ref="H73:H74"/>
    <mergeCell ref="T73:T74"/>
    <mergeCell ref="T117:T118"/>
    <mergeCell ref="T119:T120"/>
    <mergeCell ref="T92:T93"/>
    <mergeCell ref="T94:T95"/>
    <mergeCell ref="B99:B102"/>
    <mergeCell ref="B107:B110"/>
    <mergeCell ref="H71:H72"/>
    <mergeCell ref="B118:B119"/>
    <mergeCell ref="C118:C119"/>
    <mergeCell ref="D118:D119"/>
    <mergeCell ref="E118:G118"/>
    <mergeCell ref="I93:M93"/>
    <mergeCell ref="N93:S93"/>
    <mergeCell ref="D95:D96"/>
    <mergeCell ref="E95:E96"/>
    <mergeCell ref="F95:F96"/>
    <mergeCell ref="G95:G96"/>
    <mergeCell ref="H95:H96"/>
    <mergeCell ref="B84:B87"/>
    <mergeCell ref="B93:B94"/>
    <mergeCell ref="C93:C94"/>
    <mergeCell ref="D93:D94"/>
    <mergeCell ref="E93:G93"/>
    <mergeCell ref="H93:H94"/>
    <mergeCell ref="D140:D141"/>
    <mergeCell ref="E140:G140"/>
    <mergeCell ref="H140:H141"/>
    <mergeCell ref="I140:M140"/>
    <mergeCell ref="H118:H119"/>
    <mergeCell ref="I118:M118"/>
    <mergeCell ref="N118:S118"/>
    <mergeCell ref="D120:D121"/>
    <mergeCell ref="E120:E121"/>
    <mergeCell ref="F120:F121"/>
    <mergeCell ref="G120:G121"/>
    <mergeCell ref="H120:H121"/>
    <mergeCell ref="T139:T140"/>
    <mergeCell ref="T141:T142"/>
    <mergeCell ref="N162:S162"/>
    <mergeCell ref="D164:D165"/>
    <mergeCell ref="E164:E165"/>
    <mergeCell ref="F164:F165"/>
    <mergeCell ref="G164:G165"/>
    <mergeCell ref="H164:H165"/>
    <mergeCell ref="B162:B163"/>
    <mergeCell ref="C162:C163"/>
    <mergeCell ref="D162:D163"/>
    <mergeCell ref="E162:G162"/>
    <mergeCell ref="H162:H163"/>
    <mergeCell ref="I162:M162"/>
    <mergeCell ref="T161:T162"/>
    <mergeCell ref="T163:T164"/>
    <mergeCell ref="N140:S140"/>
    <mergeCell ref="D142:D143"/>
    <mergeCell ref="E142:E143"/>
    <mergeCell ref="F142:F143"/>
    <mergeCell ref="G142:G143"/>
    <mergeCell ref="H142:H143"/>
    <mergeCell ref="B140:B141"/>
    <mergeCell ref="C140:C141"/>
    <mergeCell ref="B207:B208"/>
    <mergeCell ref="C207:C208"/>
    <mergeCell ref="D207:D208"/>
    <mergeCell ref="E207:G207"/>
    <mergeCell ref="H207:H208"/>
    <mergeCell ref="I207:M207"/>
    <mergeCell ref="N184:S184"/>
    <mergeCell ref="D186:D187"/>
    <mergeCell ref="E186:E187"/>
    <mergeCell ref="F186:F187"/>
    <mergeCell ref="G186:G187"/>
    <mergeCell ref="H186:H187"/>
    <mergeCell ref="B184:B185"/>
    <mergeCell ref="C184:C185"/>
    <mergeCell ref="D184:D185"/>
    <mergeCell ref="E184:G184"/>
    <mergeCell ref="H184:H185"/>
    <mergeCell ref="I184:M184"/>
    <mergeCell ref="T183:T184"/>
    <mergeCell ref="T185:T186"/>
    <mergeCell ref="T205:T206"/>
    <mergeCell ref="C231:H231"/>
    <mergeCell ref="H233:L233"/>
    <mergeCell ref="M233:Q233"/>
    <mergeCell ref="C256:H256"/>
    <mergeCell ref="N207:S207"/>
    <mergeCell ref="T207:T208"/>
    <mergeCell ref="D209:D210"/>
    <mergeCell ref="E209:E210"/>
    <mergeCell ref="F209:F210"/>
    <mergeCell ref="G209:G210"/>
    <mergeCell ref="H209:H210"/>
  </mergeCells>
  <pageMargins left="0.25" right="0.25" top="0.75" bottom="0.75" header="0.3" footer="0.3"/>
  <pageSetup paperSize="9" scale="48" fitToHeight="5" orientation="landscape" r:id="rId1"/>
  <ignoredErrors>
    <ignoredError sqref="O242 O250 O254 P226 P159 P137 P113 P90 P181 P20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D25" sqref="D25"/>
    </sheetView>
  </sheetViews>
  <sheetFormatPr defaultRowHeight="30" customHeight="1" x14ac:dyDescent="0.25"/>
  <cols>
    <col min="1" max="1" width="31.85546875" style="218" customWidth="1"/>
    <col min="2" max="2" width="30.42578125" style="218" customWidth="1"/>
    <col min="3" max="3" width="34.42578125" style="218" customWidth="1"/>
    <col min="4" max="4" width="34.28515625" style="218" customWidth="1"/>
    <col min="5" max="5" width="41.28515625" style="218" customWidth="1"/>
    <col min="6" max="16384" width="9.140625" style="218"/>
  </cols>
  <sheetData>
    <row r="1" spans="1:5" ht="30" customHeight="1" x14ac:dyDescent="0.25">
      <c r="A1" s="220" t="s">
        <v>146</v>
      </c>
      <c r="B1" s="220" t="s">
        <v>147</v>
      </c>
      <c r="C1" s="220" t="s">
        <v>148</v>
      </c>
      <c r="D1" s="221" t="s">
        <v>149</v>
      </c>
      <c r="E1" s="221" t="s">
        <v>150</v>
      </c>
    </row>
    <row r="2" spans="1:5" ht="30" customHeight="1" x14ac:dyDescent="0.25">
      <c r="A2" s="222" t="s">
        <v>95</v>
      </c>
      <c r="B2" s="222" t="s">
        <v>84</v>
      </c>
      <c r="C2" s="222" t="s">
        <v>136</v>
      </c>
      <c r="D2" s="222" t="s">
        <v>102</v>
      </c>
      <c r="E2" s="222" t="s">
        <v>95</v>
      </c>
    </row>
    <row r="3" spans="1:5" ht="30" customHeight="1" x14ac:dyDescent="0.25">
      <c r="A3" s="223" t="s">
        <v>121</v>
      </c>
      <c r="B3" s="242" t="s">
        <v>75</v>
      </c>
      <c r="C3" s="222" t="s">
        <v>134</v>
      </c>
      <c r="D3" s="222" t="s">
        <v>77</v>
      </c>
      <c r="E3" s="222" t="s">
        <v>100</v>
      </c>
    </row>
    <row r="4" spans="1:5" ht="30" customHeight="1" x14ac:dyDescent="0.25">
      <c r="A4" s="222" t="s">
        <v>94</v>
      </c>
      <c r="B4" s="222" t="s">
        <v>99</v>
      </c>
      <c r="C4" s="222" t="s">
        <v>94</v>
      </c>
      <c r="D4" s="222" t="s">
        <v>99</v>
      </c>
      <c r="E4" s="222" t="s">
        <v>94</v>
      </c>
    </row>
    <row r="5" spans="1:5" ht="30" customHeight="1" x14ac:dyDescent="0.25">
      <c r="A5" s="222" t="s">
        <v>89</v>
      </c>
      <c r="B5" s="222" t="s">
        <v>89</v>
      </c>
      <c r="C5" s="222" t="s">
        <v>69</v>
      </c>
      <c r="D5" s="222" t="s">
        <v>89</v>
      </c>
      <c r="E5" s="222" t="s">
        <v>96</v>
      </c>
    </row>
    <row r="6" spans="1:5" ht="30" customHeight="1" x14ac:dyDescent="0.25">
      <c r="A6" s="222"/>
      <c r="B6" s="222"/>
      <c r="C6" s="222" t="s">
        <v>89</v>
      </c>
      <c r="D6" s="222"/>
      <c r="E6" s="222" t="s">
        <v>89</v>
      </c>
    </row>
    <row r="7" spans="1:5" ht="30" customHeight="1" x14ac:dyDescent="0.25">
      <c r="A7" s="224" t="s">
        <v>12</v>
      </c>
      <c r="B7" s="224" t="s">
        <v>12</v>
      </c>
      <c r="C7" s="224" t="s">
        <v>12</v>
      </c>
      <c r="D7" s="224" t="s">
        <v>12</v>
      </c>
      <c r="E7" s="224" t="s">
        <v>12</v>
      </c>
    </row>
    <row r="8" spans="1:5" ht="30" customHeight="1" x14ac:dyDescent="0.25">
      <c r="A8" s="223" t="s">
        <v>83</v>
      </c>
      <c r="B8" s="222" t="s">
        <v>123</v>
      </c>
      <c r="C8" s="222" t="s">
        <v>138</v>
      </c>
      <c r="D8" s="222" t="s">
        <v>161</v>
      </c>
      <c r="E8" s="222" t="s">
        <v>79</v>
      </c>
    </row>
    <row r="9" spans="1:5" ht="30" customHeight="1" x14ac:dyDescent="0.25">
      <c r="A9" s="222" t="s">
        <v>97</v>
      </c>
      <c r="B9" s="223" t="s">
        <v>72</v>
      </c>
      <c r="C9" s="222" t="s">
        <v>77</v>
      </c>
      <c r="D9" s="222" t="s">
        <v>104</v>
      </c>
      <c r="E9" s="225" t="s">
        <v>143</v>
      </c>
    </row>
    <row r="10" spans="1:5" ht="30" customHeight="1" x14ac:dyDescent="0.25">
      <c r="A10" s="243" t="s">
        <v>98</v>
      </c>
      <c r="B10" s="222" t="s">
        <v>103</v>
      </c>
      <c r="C10" s="222" t="s">
        <v>80</v>
      </c>
      <c r="D10" s="222" t="s">
        <v>76</v>
      </c>
      <c r="E10" s="222" t="s">
        <v>84</v>
      </c>
    </row>
    <row r="11" spans="1:5" ht="30" customHeight="1" x14ac:dyDescent="0.25">
      <c r="A11" s="241" t="s">
        <v>22</v>
      </c>
      <c r="B11" s="222" t="s">
        <v>25</v>
      </c>
      <c r="C11" s="222" t="s">
        <v>101</v>
      </c>
      <c r="D11" s="241" t="s">
        <v>22</v>
      </c>
      <c r="E11" s="242" t="s">
        <v>75</v>
      </c>
    </row>
    <row r="12" spans="1:5" ht="30" customHeight="1" x14ac:dyDescent="0.25">
      <c r="A12" s="222" t="s">
        <v>71</v>
      </c>
      <c r="B12" s="222" t="s">
        <v>26</v>
      </c>
      <c r="C12" s="222" t="s">
        <v>94</v>
      </c>
      <c r="D12" s="222" t="s">
        <v>18</v>
      </c>
      <c r="E12" s="222" t="s">
        <v>74</v>
      </c>
    </row>
    <row r="13" spans="1:5" ht="30" customHeight="1" x14ac:dyDescent="0.25">
      <c r="A13" s="222" t="s">
        <v>69</v>
      </c>
      <c r="B13" s="222" t="s">
        <v>69</v>
      </c>
      <c r="C13" s="222" t="s">
        <v>69</v>
      </c>
      <c r="D13" s="222" t="s">
        <v>69</v>
      </c>
      <c r="E13" s="222" t="s">
        <v>69</v>
      </c>
    </row>
    <row r="14" spans="1:5" ht="30" customHeight="1" x14ac:dyDescent="0.25">
      <c r="A14" s="222" t="s">
        <v>89</v>
      </c>
      <c r="B14" s="222" t="s">
        <v>89</v>
      </c>
      <c r="C14" s="222" t="s">
        <v>89</v>
      </c>
      <c r="D14" s="222" t="s">
        <v>89</v>
      </c>
      <c r="E14" s="222" t="s">
        <v>89</v>
      </c>
    </row>
    <row r="15" spans="1:5" ht="30" customHeight="1" x14ac:dyDescent="0.25">
      <c r="A15" s="220" t="s">
        <v>151</v>
      </c>
      <c r="B15" s="221" t="s">
        <v>152</v>
      </c>
      <c r="C15" s="220" t="s">
        <v>153</v>
      </c>
      <c r="D15" s="220" t="s">
        <v>154</v>
      </c>
      <c r="E15" s="220" t="s">
        <v>155</v>
      </c>
    </row>
    <row r="16" spans="1:5" ht="30" customHeight="1" x14ac:dyDescent="0.25">
      <c r="A16" s="222" t="s">
        <v>95</v>
      </c>
      <c r="B16" s="222" t="s">
        <v>109</v>
      </c>
      <c r="C16" s="222" t="s">
        <v>24</v>
      </c>
      <c r="D16" s="222" t="s">
        <v>139</v>
      </c>
      <c r="E16" s="222" t="s">
        <v>84</v>
      </c>
    </row>
    <row r="17" spans="1:5" ht="30" customHeight="1" x14ac:dyDescent="0.25">
      <c r="A17" s="222" t="s">
        <v>81</v>
      </c>
      <c r="B17" s="222" t="s">
        <v>108</v>
      </c>
      <c r="C17" s="243" t="s">
        <v>117</v>
      </c>
      <c r="D17" s="222" t="s">
        <v>124</v>
      </c>
      <c r="E17" s="241" t="s">
        <v>22</v>
      </c>
    </row>
    <row r="18" spans="1:5" ht="30" customHeight="1" x14ac:dyDescent="0.25">
      <c r="A18" s="222" t="s">
        <v>94</v>
      </c>
      <c r="B18" s="222" t="s">
        <v>17</v>
      </c>
      <c r="C18" s="222" t="s">
        <v>94</v>
      </c>
      <c r="D18" s="222" t="s">
        <v>94</v>
      </c>
      <c r="E18" s="222" t="s">
        <v>99</v>
      </c>
    </row>
    <row r="19" spans="1:5" ht="30" customHeight="1" x14ac:dyDescent="0.25">
      <c r="A19" s="222" t="s">
        <v>114</v>
      </c>
      <c r="B19" s="222" t="s">
        <v>69</v>
      </c>
      <c r="C19" s="222" t="s">
        <v>89</v>
      </c>
      <c r="D19" s="222" t="s">
        <v>70</v>
      </c>
      <c r="E19" s="222" t="s">
        <v>70</v>
      </c>
    </row>
    <row r="20" spans="1:5" ht="30" customHeight="1" x14ac:dyDescent="0.25">
      <c r="A20" s="222"/>
      <c r="B20" s="223" t="s">
        <v>110</v>
      </c>
      <c r="C20" s="222"/>
      <c r="D20" s="222" t="s">
        <v>89</v>
      </c>
      <c r="E20" s="222" t="s">
        <v>89</v>
      </c>
    </row>
    <row r="21" spans="1:5" ht="30" customHeight="1" x14ac:dyDescent="0.25">
      <c r="A21" s="219" t="s">
        <v>12</v>
      </c>
      <c r="B21" s="219" t="s">
        <v>12</v>
      </c>
      <c r="C21" s="219" t="s">
        <v>12</v>
      </c>
      <c r="D21" s="219" t="s">
        <v>12</v>
      </c>
      <c r="E21" s="219" t="s">
        <v>12</v>
      </c>
    </row>
    <row r="22" spans="1:5" ht="30" customHeight="1" x14ac:dyDescent="0.25">
      <c r="A22" s="223" t="s">
        <v>83</v>
      </c>
      <c r="B22" s="222" t="s">
        <v>113</v>
      </c>
      <c r="C22" s="223" t="s">
        <v>145</v>
      </c>
      <c r="D22" s="222" t="s">
        <v>123</v>
      </c>
      <c r="E22" s="222" t="s">
        <v>79</v>
      </c>
    </row>
    <row r="23" spans="1:5" ht="30" customHeight="1" x14ac:dyDescent="0.25">
      <c r="A23" s="223" t="s">
        <v>72</v>
      </c>
      <c r="B23" s="222" t="s">
        <v>112</v>
      </c>
      <c r="C23" s="222" t="s">
        <v>111</v>
      </c>
      <c r="D23" s="222" t="s">
        <v>116</v>
      </c>
      <c r="E23" s="223" t="s">
        <v>144</v>
      </c>
    </row>
    <row r="24" spans="1:5" ht="30" customHeight="1" x14ac:dyDescent="0.25">
      <c r="A24" s="243" t="s">
        <v>82</v>
      </c>
      <c r="B24" s="222" t="s">
        <v>76</v>
      </c>
      <c r="C24" s="222" t="s">
        <v>84</v>
      </c>
      <c r="D24" s="241" t="s">
        <v>22</v>
      </c>
      <c r="E24" s="222" t="s">
        <v>73</v>
      </c>
    </row>
    <row r="25" spans="1:5" ht="30" customHeight="1" x14ac:dyDescent="0.25">
      <c r="A25" s="222" t="s">
        <v>25</v>
      </c>
      <c r="B25" s="241" t="s">
        <v>22</v>
      </c>
      <c r="C25" s="222" t="s">
        <v>115</v>
      </c>
      <c r="D25" s="243" t="s">
        <v>172</v>
      </c>
      <c r="E25" s="222" t="s">
        <v>156</v>
      </c>
    </row>
    <row r="26" spans="1:5" ht="30" customHeight="1" x14ac:dyDescent="0.25">
      <c r="A26" s="222" t="s">
        <v>71</v>
      </c>
      <c r="B26" s="222" t="s">
        <v>99</v>
      </c>
      <c r="C26" s="222" t="s">
        <v>78</v>
      </c>
      <c r="D26" s="222" t="s">
        <v>173</v>
      </c>
      <c r="E26" s="222"/>
    </row>
    <row r="27" spans="1:5" ht="30" customHeight="1" x14ac:dyDescent="0.25">
      <c r="A27" s="222" t="s">
        <v>69</v>
      </c>
      <c r="B27" s="222" t="s">
        <v>69</v>
      </c>
      <c r="C27" s="222" t="s">
        <v>69</v>
      </c>
      <c r="D27" s="222" t="s">
        <v>70</v>
      </c>
      <c r="E27" s="222" t="s">
        <v>69</v>
      </c>
    </row>
    <row r="28" spans="1:5" ht="30" customHeight="1" x14ac:dyDescent="0.25">
      <c r="A28" s="222" t="s">
        <v>89</v>
      </c>
      <c r="B28" s="222" t="s">
        <v>89</v>
      </c>
      <c r="C28" s="222" t="s">
        <v>89</v>
      </c>
      <c r="D28" s="222" t="s">
        <v>89</v>
      </c>
      <c r="E28" s="222" t="s">
        <v>89</v>
      </c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7-11 лет</vt:lpstr>
      <vt:lpstr>меню 12-18 лет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2024-08-20T09:12:45Z</dcterms:modified>
</cp:coreProperties>
</file>